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defaultThemeVersion="166925"/>
  <mc:AlternateContent xmlns:mc="http://schemas.openxmlformats.org/markup-compatibility/2006">
    <mc:Choice Requires="x15">
      <x15ac:absPath xmlns:x15ac="http://schemas.microsoft.com/office/spreadsheetml/2010/11/ac" url="https://hrnl.sharepoint.com/sites/HRBS-ORMEntrepreneurshipdocenten/Shared Documents/General/Collegejaar 2022-2023/ENT/ONDERWIJSMATERIAAL JAAR 1/3. Periode 3/4. Bedrijfseconomie 2/Cursusmateriaal/Uitwerkingen/"/>
    </mc:Choice>
  </mc:AlternateContent>
  <xr:revisionPtr revIDLastSave="0" documentId="8_{4FFB6F5A-AD1A-4A57-AE1C-6E90FA8F8A82}" xr6:coauthVersionLast="47" xr6:coauthVersionMax="47" xr10:uidLastSave="{00000000-0000-0000-0000-000000000000}"/>
  <bookViews>
    <workbookView xWindow="-120" yWindow="-120" windowWidth="29040" windowHeight="15840" xr2:uid="{0C862C4C-2EC1-41D3-82DA-284D4B3948DD}"/>
  </bookViews>
  <sheets>
    <sheet name="Antwoordenoverzicht" sheetId="9" r:id="rId1"/>
    <sheet name="2-4" sheetId="10" r:id="rId2"/>
    <sheet name="5-7" sheetId="8" r:id="rId3"/>
    <sheet name="9-10" sheetId="6" r:id="rId4"/>
    <sheet name="11-12" sheetId="7" r:id="rId5"/>
    <sheet name="13" sheetId="12" r:id="rId6"/>
    <sheet name="14-15" sheetId="11" r:id="rId7"/>
    <sheet name="20-21" sheetId="13" r:id="rId8"/>
    <sheet name="22" sheetId="14"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4" l="1"/>
  <c r="K12" i="14"/>
  <c r="K11" i="14"/>
  <c r="J11" i="14"/>
  <c r="K9" i="14"/>
  <c r="D20" i="13"/>
  <c r="D19" i="13"/>
  <c r="D18" i="13"/>
  <c r="J5" i="14"/>
  <c r="B3" i="14" s="1"/>
  <c r="G12" i="14"/>
  <c r="E12" i="14"/>
  <c r="C24" i="13" l="1"/>
  <c r="C12" i="13"/>
  <c r="C14" i="12"/>
  <c r="B14" i="12"/>
  <c r="D26" i="8"/>
  <c r="D12" i="8"/>
  <c r="E24" i="8"/>
  <c r="C24" i="8"/>
  <c r="E9" i="8"/>
  <c r="C9" i="8"/>
  <c r="C9" i="6"/>
  <c r="C10" i="6" s="1"/>
  <c r="D19" i="7"/>
  <c r="D17" i="7"/>
  <c r="D16" i="7"/>
  <c r="D18" i="7" s="1"/>
  <c r="D20" i="7" s="1"/>
  <c r="D23" i="7"/>
  <c r="D22" i="7"/>
  <c r="C6" i="6"/>
  <c r="D24" i="7" l="1"/>
  <c r="C11" i="6"/>
  <c r="C12" i="6" s="1"/>
</calcChain>
</file>

<file path=xl/sharedStrings.xml><?xml version="1.0" encoding="utf-8"?>
<sst xmlns="http://schemas.openxmlformats.org/spreadsheetml/2006/main" count="176" uniqueCount="137">
  <si>
    <t>(naam)</t>
  </si>
  <si>
    <t>C</t>
  </si>
  <si>
    <t>A</t>
  </si>
  <si>
    <t>0,83</t>
  </si>
  <si>
    <t>B</t>
  </si>
  <si>
    <t>13,33%</t>
  </si>
  <si>
    <t>12,25%</t>
  </si>
  <si>
    <t>3,36%</t>
  </si>
  <si>
    <t>15,38%</t>
  </si>
  <si>
    <t>43,5% en 49,5%</t>
  </si>
  <si>
    <t>1,66</t>
  </si>
  <si>
    <t>0,86</t>
  </si>
  <si>
    <t>D</t>
  </si>
  <si>
    <t>Vraag 2</t>
  </si>
  <si>
    <t>Debt ratio</t>
  </si>
  <si>
    <t>VV/TV</t>
  </si>
  <si>
    <t>Hypothecaire lening</t>
  </si>
  <si>
    <t>Crediteuren</t>
  </si>
  <si>
    <t>Bank R/c</t>
  </si>
  <si>
    <t>Te betalen bedragen</t>
  </si>
  <si>
    <t>Totaal vreemd vermogen (VV)</t>
  </si>
  <si>
    <t>Antwoord</t>
  </si>
  <si>
    <t>Vraag 3</t>
  </si>
  <si>
    <t>Het aflossen van schulden resulteert in een lagere VV en daardoor een verbeterde debt ratio</t>
  </si>
  <si>
    <t>Vraag 4</t>
  </si>
  <si>
    <t xml:space="preserve">Een hogere debt ratio leid tot een lagere solvabiliteitsratio. Beide ratio's tellen altijd op tot 100%. </t>
  </si>
  <si>
    <t>Activa</t>
  </si>
  <si>
    <t>Passiva</t>
  </si>
  <si>
    <t>Gebouw</t>
  </si>
  <si>
    <t>Eigen vermogen</t>
  </si>
  <si>
    <t>Machines</t>
  </si>
  <si>
    <t>7% obligatielening</t>
  </si>
  <si>
    <t>Transportmiddelen</t>
  </si>
  <si>
    <t>Voorraad goederen</t>
  </si>
  <si>
    <t>Te betalen intrest</t>
  </si>
  <si>
    <t>Debiteuren</t>
  </si>
  <si>
    <t>Te betalen belastingen</t>
  </si>
  <si>
    <t>Kas</t>
  </si>
  <si>
    <t>Totaal activa</t>
  </si>
  <si>
    <t>Totaal passiva</t>
  </si>
  <si>
    <t>Bereken de current ratio</t>
  </si>
  <si>
    <t>Wat gebeurt er met de liquiditeitspositie van een bedrijf met onderstaande balans als de crediteuren worden afbetaald middels het aangaan van een extra lange termijn lening?</t>
  </si>
  <si>
    <t>Lange termijn lening</t>
  </si>
  <si>
    <t>Nieuwe current ratio</t>
  </si>
  <si>
    <t xml:space="preserve">De liquiditeitspositie verbetert vergeleken met 0,83 (zie antwoord bij 5). Dit is eenvoudig logisch te beredeneren. Liquiditeitspositie verbetert, omdat het vreemd vermogen op korte termijn afneemt en het vreemd vermogen op lange termijn toeneemt. De student kan dezelfde conclusie bereiken door de voor en na situatie uit te rekenen. </t>
  </si>
  <si>
    <t xml:space="preserve">Het vreemd vermogen op lange termijn neemt toe. </t>
  </si>
  <si>
    <t>Van onderneming 'Jojo' bedroeg in het afgelopen jaar het gemiddeld eigen vermogen € 1.800.000 en het gemiddeld vreemd vermogen € 4.200.000. Het onderste gedeelte van de resultatenrekening van 'Jojo' over het afgelopen jaar gaf het volgende aan:</t>
  </si>
  <si>
    <t>Rentelasten</t>
  </si>
  <si>
    <t>Vennootschapsbelasting</t>
  </si>
  <si>
    <t xml:space="preserve">Winst na belastingen </t>
  </si>
  <si>
    <t>Bereken de REV</t>
  </si>
  <si>
    <t>Bereken de RTV</t>
  </si>
  <si>
    <t>Winst voor belasting</t>
  </si>
  <si>
    <t>EBIT</t>
  </si>
  <si>
    <t>Gemiddeld geinv. TV</t>
  </si>
  <si>
    <t>RTV in % =</t>
  </si>
  <si>
    <t>Balans HEDGIX</t>
  </si>
  <si>
    <t>1-1-2020*</t>
  </si>
  <si>
    <t>Vaste Activa</t>
  </si>
  <si>
    <t>Eigen Vermogen</t>
  </si>
  <si>
    <t>Aandelenvermogen</t>
  </si>
  <si>
    <t>Vlottende activa</t>
  </si>
  <si>
    <t>Winstreserve</t>
  </si>
  <si>
    <t>Voorraden</t>
  </si>
  <si>
    <t>VV lang 5%</t>
  </si>
  <si>
    <t>VV kort 2%</t>
  </si>
  <si>
    <t>* (hier had ook 31-12-2019 kunnen staan)</t>
  </si>
  <si>
    <t>11. Bereken de RVV</t>
  </si>
  <si>
    <t>interest gem VVL</t>
  </si>
  <si>
    <t>interest gem VVK</t>
  </si>
  <si>
    <t>Totaal interest gemiddeld VV</t>
  </si>
  <si>
    <t>Gemiddeld VV</t>
  </si>
  <si>
    <t>RVV</t>
  </si>
  <si>
    <t>12. Bereken de REV</t>
  </si>
  <si>
    <t>Winst nb</t>
  </si>
  <si>
    <t>Gem EV</t>
  </si>
  <si>
    <t>REV</t>
  </si>
  <si>
    <t>BALANS</t>
  </si>
  <si>
    <t>Debet</t>
  </si>
  <si>
    <t>Credit</t>
  </si>
  <si>
    <t>Vaste activa</t>
  </si>
  <si>
    <t>Overige vlot. Activa</t>
  </si>
  <si>
    <t>L. vreemd vermogen</t>
  </si>
  <si>
    <t>K. vreemd vermogen</t>
  </si>
  <si>
    <t>Liquide middelen</t>
  </si>
  <si>
    <t>Kengetal</t>
  </si>
  <si>
    <t>Formule</t>
  </si>
  <si>
    <t>Norm</t>
  </si>
  <si>
    <t>Berekening</t>
  </si>
  <si>
    <t>Vreemd vermogen lang</t>
  </si>
  <si>
    <r>
      <t>Voorraad</t>
    </r>
    <r>
      <rPr>
        <b/>
        <sz val="11"/>
        <color rgb="FF000000"/>
        <rFont val="Arial"/>
        <family val="2"/>
      </rPr>
      <t>*</t>
    </r>
  </si>
  <si>
    <t>Hypotheek 3,8%</t>
  </si>
  <si>
    <r>
      <t>Debiteuren</t>
    </r>
    <r>
      <rPr>
        <b/>
        <sz val="11"/>
        <color rgb="FF000000"/>
        <rFont val="Arial"/>
        <family val="2"/>
      </rPr>
      <t>**</t>
    </r>
  </si>
  <si>
    <t>Banklening 6,0%</t>
  </si>
  <si>
    <t>Bank</t>
  </si>
  <si>
    <t>Vreemd vermogen kort</t>
  </si>
  <si>
    <t>Crediteuren 1,5%</t>
  </si>
  <si>
    <t>Totaal</t>
  </si>
  <si>
    <t>Ijzeren voorraad</t>
  </si>
  <si>
    <t>Debiteurenkern</t>
  </si>
  <si>
    <t>Roekoelooz financiert haar bedrijfsactiviteiten door middel van zowel eigen vermogen als vreemd vermogen. Op 1 januari 2021 staan de volgende passiva op de balans. Deze bedragen– met uitzondering van de nieuwe post ‘onverdeelde netto winst’ – kunnen allemaal als jaargemiddelden beschouwd worden. De totale 2020 nettowinst na belasting bedraagt € 80.000 en staat als ‘onverdeelde winst’ alleen op de eindbalans.  </t>
  </si>
  <si>
    <t>* Aandelenkapitaal</t>
  </si>
  <si>
    <t>* Winstreserve</t>
  </si>
  <si>
    <t>* Onverdeelde netto winst</t>
  </si>
  <si>
    <t>* Hypothecaire lening (2,5%)</t>
  </si>
  <si>
    <t>* Onderhandse lening (4%)</t>
  </si>
  <si>
    <t>* Crediteuren (1%)</t>
  </si>
  <si>
    <t>Gegeven een vennootschapsbelasting van 25%, bereken de winst vóór belasting (EBT) van Show Mode BV. </t>
  </si>
  <si>
    <t>%</t>
  </si>
  <si>
    <t>EBT</t>
  </si>
  <si>
    <t>Belasting</t>
  </si>
  <si>
    <t>Nettowinst</t>
  </si>
  <si>
    <t> Bereken de totale kosten van vreemd vermogen voor Roekoelooz.</t>
  </si>
  <si>
    <t>Hypotheek</t>
  </si>
  <si>
    <t>Aandelenkapitaal</t>
  </si>
  <si>
    <t>Lening</t>
  </si>
  <si>
    <t>Onverdeelde netto winst</t>
  </si>
  <si>
    <t xml:space="preserve">Hypothecaire lening (2,5%) </t>
  </si>
  <si>
    <t>Onderhandse lening (4%)</t>
  </si>
  <si>
    <t>Crediteuren (1%)</t>
  </si>
  <si>
    <t>ACTIVA</t>
  </si>
  <si>
    <t>PASSIVA</t>
  </si>
  <si>
    <t xml:space="preserve">Vaste Activa </t>
  </si>
  <si>
    <t xml:space="preserve">Aandelenkapitaal </t>
  </si>
  <si>
    <t xml:space="preserve">Voorraden </t>
  </si>
  <si>
    <t xml:space="preserve">Winstreserves </t>
  </si>
  <si>
    <t xml:space="preserve">Debiteuren </t>
  </si>
  <si>
    <t>Hypothecaire</t>
  </si>
  <si>
    <t>Gem. eigen vermogen</t>
  </si>
  <si>
    <t>lening 4,5%</t>
  </si>
  <si>
    <t>Liquide</t>
  </si>
  <si>
    <t>Onderhandse</t>
  </si>
  <si>
    <t>middelen</t>
  </si>
  <si>
    <t>lening 7%</t>
  </si>
  <si>
    <t xml:space="preserve">Crediteuren </t>
  </si>
  <si>
    <t xml:space="preserve">Te betalen VPB </t>
  </si>
  <si>
    <t xml:space="preserve">Rekening courant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</si>
</sst>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Red]&quot;€&quot;\ \-#,##0"/>
    <numFmt numFmtId="165" formatCode="&quot;€&quot;\ #,##0.00;[Red]&quot;€&quot;\ \-#,##0.00"/>
    <numFmt numFmtId="166" formatCode="&quot;€&quot;\ #,##0"/>
    <numFmt numFmtId="167" formatCode="0.0%"/>
    <numFmt numFmtId="168" formatCode="&quot;€&quot;\ #,##0.00"/>
  </numFmts>
  <fonts count="30">
    <font>
      <sz val="11"/>
      <color theme="1"/>
      <name val="Calibri"/>
      <family val="2"/>
      <scheme val="minor"/>
    </font>
    <font>
      <sz val="14"/>
      <color theme="1"/>
      <name val="Calibri"/>
      <family val="2"/>
      <scheme val="minor"/>
    </font>
    <font>
      <sz val="18"/>
      <color theme="1"/>
      <name val="Calibri"/>
      <family val="2"/>
      <scheme val="minor"/>
    </font>
    <font>
      <b/>
      <sz val="18"/>
      <color theme="1"/>
      <name val="Calibri"/>
      <family val="2"/>
      <scheme val="minor"/>
    </font>
    <font>
      <sz val="16"/>
      <name val="Calibri"/>
      <family val="2"/>
      <scheme val="minor"/>
    </font>
    <font>
      <b/>
      <sz val="16"/>
      <name val="Calibri"/>
      <family val="2"/>
      <scheme val="minor"/>
    </font>
    <font>
      <sz val="14"/>
      <color theme="1"/>
      <name val="Arial"/>
      <family val="2"/>
    </font>
    <font>
      <b/>
      <sz val="14"/>
      <color theme="1"/>
      <name val="Calibri"/>
      <family val="2"/>
      <scheme val="minor"/>
    </font>
    <font>
      <sz val="18"/>
      <color rgb="FF000000"/>
      <name val="Segoe UI Semibold"/>
      <family val="2"/>
    </font>
    <font>
      <b/>
      <sz val="18"/>
      <color theme="1"/>
      <name val="Arial"/>
      <family val="2"/>
    </font>
    <font>
      <sz val="18"/>
      <color theme="1"/>
      <name val="Arial"/>
      <family val="2"/>
    </font>
    <font>
      <b/>
      <sz val="14"/>
      <color rgb="FF000000"/>
      <name val="Calibri"/>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18"/>
      <color rgb="FF000000"/>
      <name val="Calibri"/>
      <family val="2"/>
      <scheme val="minor"/>
    </font>
    <font>
      <b/>
      <u/>
      <sz val="11"/>
      <color rgb="FF000000"/>
      <name val="Arial"/>
    </font>
    <font>
      <sz val="11"/>
      <color rgb="FF000000"/>
      <name val="Arial"/>
    </font>
    <font>
      <b/>
      <sz val="11"/>
      <color rgb="FF000000"/>
      <name val="Arial"/>
    </font>
    <font>
      <b/>
      <sz val="11"/>
      <color rgb="FF000000"/>
      <name val="Arial"/>
      <family val="2"/>
    </font>
    <font>
      <sz val="12"/>
      <color rgb="FF333333"/>
      <name val="Arial"/>
      <family val="2"/>
    </font>
    <font>
      <sz val="12"/>
      <color theme="1"/>
      <name val="Arial"/>
      <family val="2"/>
    </font>
    <font>
      <b/>
      <sz val="12"/>
      <color theme="1"/>
      <name val="Arial"/>
      <family val="2"/>
    </font>
    <font>
      <sz val="11"/>
      <color theme="1"/>
      <name val="Arial"/>
      <family val="2"/>
    </font>
    <font>
      <b/>
      <sz val="12"/>
      <color theme="1"/>
      <name val="Calibri"/>
      <family val="2"/>
      <scheme val="minor"/>
    </font>
    <font>
      <sz val="12"/>
      <color rgb="FF000000"/>
      <name val="Arial"/>
      <family val="2"/>
    </font>
    <font>
      <b/>
      <sz val="12"/>
      <color rgb="FF000000"/>
      <name val="Arial"/>
      <family val="2"/>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E7E6E6"/>
        <bgColor rgb="FF000000"/>
      </patternFill>
    </fill>
    <fill>
      <patternFill patternType="solid">
        <fgColor rgb="FFD9D9D9"/>
        <bgColor indexed="64"/>
      </patternFill>
    </fill>
    <fill>
      <patternFill patternType="solid">
        <fgColor rgb="FFBFBFBF"/>
        <bgColor indexed="64"/>
      </patternFill>
    </fill>
  </fills>
  <borders count="52">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3">
    <xf numFmtId="0" fontId="0" fillId="0" borderId="0"/>
    <xf numFmtId="9" fontId="12" fillId="0" borderId="0" applyFont="0" applyFill="0" applyBorder="0" applyAlignment="0" applyProtection="0"/>
    <xf numFmtId="0" fontId="14" fillId="0" borderId="0" applyNumberFormat="0" applyFill="0" applyBorder="0" applyAlignment="0" applyProtection="0"/>
  </cellStyleXfs>
  <cellXfs count="171">
    <xf numFmtId="0" fontId="0" fillId="0" borderId="0" xfId="0"/>
    <xf numFmtId="0" fontId="2" fillId="2" borderId="0" xfId="0" applyFont="1" applyFill="1"/>
    <xf numFmtId="0" fontId="1" fillId="2" borderId="0" xfId="0" applyFont="1" applyFill="1"/>
    <xf numFmtId="0" fontId="4" fillId="2" borderId="0" xfId="0" applyFont="1" applyFill="1"/>
    <xf numFmtId="164" fontId="4" fillId="2" borderId="0" xfId="0" applyNumberFormat="1" applyFont="1" applyFill="1"/>
    <xf numFmtId="2" fontId="4" fillId="2" borderId="0" xfId="0" applyNumberFormat="1" applyFont="1" applyFill="1"/>
    <xf numFmtId="0" fontId="1" fillId="0" borderId="0" xfId="0" applyFont="1"/>
    <xf numFmtId="10" fontId="6" fillId="0" borderId="0" xfId="0" applyNumberFormat="1" applyFont="1"/>
    <xf numFmtId="3" fontId="1" fillId="0" borderId="0" xfId="0" applyNumberFormat="1" applyFont="1"/>
    <xf numFmtId="0" fontId="7" fillId="0" borderId="0" xfId="0" applyFont="1"/>
    <xf numFmtId="9" fontId="1" fillId="0" borderId="0" xfId="0" applyNumberFormat="1" applyFont="1"/>
    <xf numFmtId="166" fontId="4" fillId="2" borderId="0" xfId="0" applyNumberFormat="1" applyFont="1" applyFill="1"/>
    <xf numFmtId="2" fontId="4" fillId="3" borderId="0" xfId="0" applyNumberFormat="1" applyFont="1" applyFill="1"/>
    <xf numFmtId="2" fontId="1" fillId="3" borderId="0" xfId="0" applyNumberFormat="1" applyFont="1" applyFill="1"/>
    <xf numFmtId="2" fontId="1" fillId="0" borderId="0" xfId="0" applyNumberFormat="1" applyFont="1"/>
    <xf numFmtId="0" fontId="4" fillId="2" borderId="0" xfId="0" applyFont="1" applyFill="1" applyAlignment="1">
      <alignment horizontal="left" vertical="top" wrapText="1"/>
    </xf>
    <xf numFmtId="0" fontId="4" fillId="2" borderId="12" xfId="0" applyFont="1" applyFill="1" applyBorder="1" applyAlignment="1">
      <alignment vertical="center" wrapText="1"/>
    </xf>
    <xf numFmtId="164" fontId="4" fillId="2" borderId="1" xfId="0" applyNumberFormat="1" applyFont="1" applyFill="1" applyBorder="1" applyAlignment="1">
      <alignment vertical="center" wrapText="1"/>
    </xf>
    <xf numFmtId="0" fontId="4" fillId="2" borderId="8" xfId="0" applyFont="1" applyFill="1" applyBorder="1" applyAlignment="1">
      <alignment vertical="center" wrapText="1"/>
    </xf>
    <xf numFmtId="9" fontId="4" fillId="2" borderId="2" xfId="0" applyNumberFormat="1" applyFont="1" applyFill="1" applyBorder="1" applyAlignment="1">
      <alignment vertical="center" wrapText="1"/>
    </xf>
    <xf numFmtId="0" fontId="4" fillId="2" borderId="7" xfId="0" applyFont="1" applyFill="1" applyBorder="1" applyAlignment="1">
      <alignment vertical="center" wrapText="1"/>
    </xf>
    <xf numFmtId="164" fontId="4" fillId="2" borderId="3" xfId="0" applyNumberFormat="1" applyFont="1" applyFill="1" applyBorder="1" applyAlignment="1">
      <alignment vertical="center" wrapText="1"/>
    </xf>
    <xf numFmtId="0" fontId="4" fillId="2" borderId="0" xfId="0" applyFont="1" applyFill="1" applyAlignment="1">
      <alignment vertical="center" wrapText="1"/>
    </xf>
    <xf numFmtId="164" fontId="4" fillId="2" borderId="0" xfId="0" applyNumberFormat="1" applyFont="1" applyFill="1" applyAlignment="1">
      <alignment vertical="center" wrapText="1"/>
    </xf>
    <xf numFmtId="0" fontId="5" fillId="2" borderId="0" xfId="0" applyFont="1" applyFill="1"/>
    <xf numFmtId="0" fontId="2" fillId="0" borderId="0" xfId="0" applyFont="1"/>
    <xf numFmtId="0" fontId="2" fillId="0" borderId="16" xfId="0" applyFont="1" applyBorder="1"/>
    <xf numFmtId="0" fontId="2" fillId="0" borderId="21" xfId="0" applyFont="1" applyBorder="1"/>
    <xf numFmtId="0" fontId="2" fillId="0" borderId="22" xfId="0" applyFont="1" applyBorder="1"/>
    <xf numFmtId="0" fontId="2" fillId="0" borderId="24" xfId="0" applyFont="1" applyBorder="1"/>
    <xf numFmtId="0" fontId="3" fillId="5" borderId="25" xfId="0" applyFont="1" applyFill="1" applyBorder="1"/>
    <xf numFmtId="0" fontId="3" fillId="5" borderId="27" xfId="0" applyFont="1" applyFill="1" applyBorder="1"/>
    <xf numFmtId="3" fontId="2" fillId="0" borderId="17" xfId="0" applyNumberFormat="1" applyFont="1" applyBorder="1"/>
    <xf numFmtId="3" fontId="2" fillId="0" borderId="23" xfId="0" applyNumberFormat="1" applyFont="1" applyBorder="1"/>
    <xf numFmtId="3" fontId="3" fillId="5" borderId="26" xfId="0" applyNumberFormat="1" applyFont="1" applyFill="1" applyBorder="1"/>
    <xf numFmtId="0" fontId="2" fillId="0" borderId="14" xfId="0" applyFont="1" applyBorder="1"/>
    <xf numFmtId="3" fontId="2" fillId="0" borderId="15" xfId="0" applyNumberFormat="1" applyFont="1" applyBorder="1"/>
    <xf numFmtId="0" fontId="2" fillId="0" borderId="2" xfId="0" applyFont="1" applyBorder="1"/>
    <xf numFmtId="0" fontId="2" fillId="0" borderId="18" xfId="0" applyFont="1" applyBorder="1"/>
    <xf numFmtId="3" fontId="2" fillId="0" borderId="19" xfId="0" applyNumberFormat="1" applyFont="1" applyBorder="1"/>
    <xf numFmtId="0" fontId="2" fillId="0" borderId="11" xfId="0" applyFont="1" applyBorder="1"/>
    <xf numFmtId="0" fontId="3" fillId="5" borderId="30" xfId="0" applyFont="1" applyFill="1" applyBorder="1"/>
    <xf numFmtId="3" fontId="3" fillId="5" borderId="31" xfId="0" applyNumberFormat="1" applyFont="1" applyFill="1" applyBorder="1"/>
    <xf numFmtId="0" fontId="2" fillId="0" borderId="19" xfId="0" applyFont="1" applyBorder="1"/>
    <xf numFmtId="3" fontId="2" fillId="6" borderId="23" xfId="0" applyNumberFormat="1" applyFont="1" applyFill="1" applyBorder="1"/>
    <xf numFmtId="0" fontId="2" fillId="6" borderId="15" xfId="0" applyFont="1" applyFill="1" applyBorder="1"/>
    <xf numFmtId="0" fontId="2" fillId="0" borderId="20" xfId="0" applyFont="1" applyBorder="1"/>
    <xf numFmtId="0" fontId="2" fillId="0" borderId="32" xfId="0" applyFont="1" applyBorder="1"/>
    <xf numFmtId="3" fontId="2" fillId="0" borderId="33" xfId="0" applyNumberFormat="1" applyFont="1" applyBorder="1"/>
    <xf numFmtId="0" fontId="2" fillId="0" borderId="10" xfId="0" applyFont="1" applyBorder="1"/>
    <xf numFmtId="0" fontId="2" fillId="0" borderId="13" xfId="0" applyFont="1" applyBorder="1"/>
    <xf numFmtId="0" fontId="2" fillId="0" borderId="6" xfId="0" applyFont="1" applyBorder="1"/>
    <xf numFmtId="0" fontId="10" fillId="0" borderId="1" xfId="0" applyFont="1" applyBorder="1" applyAlignment="1">
      <alignment vertical="center"/>
    </xf>
    <xf numFmtId="0" fontId="2" fillId="0" borderId="1" xfId="0" applyFont="1" applyBorder="1"/>
    <xf numFmtId="0" fontId="9" fillId="0" borderId="10" xfId="0" applyFont="1" applyBorder="1" applyAlignment="1">
      <alignment vertical="center"/>
    </xf>
    <xf numFmtId="3" fontId="9" fillId="0" borderId="0" xfId="0" applyNumberFormat="1" applyFont="1" applyAlignment="1">
      <alignment horizontal="right" vertical="center"/>
    </xf>
    <xf numFmtId="3" fontId="9" fillId="0" borderId="2" xfId="0" applyNumberFormat="1" applyFont="1" applyBorder="1" applyAlignment="1">
      <alignment horizontal="right" vertical="center"/>
    </xf>
    <xf numFmtId="0" fontId="10" fillId="0" borderId="2" xfId="0" applyFont="1" applyBorder="1" applyAlignment="1">
      <alignment vertical="center"/>
    </xf>
    <xf numFmtId="0" fontId="10" fillId="0" borderId="10" xfId="0" applyFont="1" applyBorder="1" applyAlignment="1">
      <alignment vertical="center"/>
    </xf>
    <xf numFmtId="3" fontId="10" fillId="0" borderId="10" xfId="0" applyNumberFormat="1" applyFont="1" applyBorder="1" applyAlignment="1">
      <alignment horizontal="right" vertical="center"/>
    </xf>
    <xf numFmtId="3" fontId="9" fillId="0" borderId="9" xfId="0" applyNumberFormat="1" applyFont="1" applyBorder="1" applyAlignment="1">
      <alignment horizontal="right" vertical="center"/>
    </xf>
    <xf numFmtId="3" fontId="9" fillId="0" borderId="3" xfId="0" applyNumberFormat="1" applyFont="1" applyBorder="1" applyAlignment="1">
      <alignment horizontal="right" vertical="center"/>
    </xf>
    <xf numFmtId="0" fontId="9" fillId="7" borderId="4" xfId="0" applyFont="1" applyFill="1" applyBorder="1" applyAlignment="1">
      <alignment vertical="center"/>
    </xf>
    <xf numFmtId="0" fontId="9" fillId="5" borderId="4" xfId="0" applyFont="1" applyFill="1" applyBorder="1" applyAlignment="1">
      <alignment vertical="center"/>
    </xf>
    <xf numFmtId="0" fontId="9" fillId="5" borderId="11" xfId="0" applyFont="1" applyFill="1" applyBorder="1" applyAlignment="1">
      <alignment vertical="center"/>
    </xf>
    <xf numFmtId="3" fontId="9" fillId="5" borderId="3" xfId="0" applyNumberFormat="1" applyFont="1" applyFill="1" applyBorder="1" applyAlignment="1">
      <alignment horizontal="right" vertical="center"/>
    </xf>
    <xf numFmtId="0" fontId="3" fillId="5" borderId="11" xfId="0" applyFont="1" applyFill="1" applyBorder="1"/>
    <xf numFmtId="0" fontId="3" fillId="5" borderId="4" xfId="0" applyFont="1" applyFill="1" applyBorder="1"/>
    <xf numFmtId="0" fontId="3" fillId="5" borderId="9" xfId="0" applyFont="1" applyFill="1" applyBorder="1"/>
    <xf numFmtId="0" fontId="7" fillId="2" borderId="0" xfId="0" applyFont="1" applyFill="1"/>
    <xf numFmtId="0" fontId="11" fillId="0" borderId="0" xfId="0" applyFont="1" applyAlignment="1">
      <alignment horizontal="left" vertical="center" readingOrder="1"/>
    </xf>
    <xf numFmtId="0" fontId="3" fillId="2" borderId="0" xfId="0" applyFont="1" applyFill="1"/>
    <xf numFmtId="0" fontId="3" fillId="2" borderId="0" xfId="0" applyFont="1" applyFill="1" applyAlignment="1">
      <alignment horizontal="left"/>
    </xf>
    <xf numFmtId="0" fontId="0" fillId="0" borderId="0" xfId="0" applyAlignment="1">
      <alignment horizontal="left"/>
    </xf>
    <xf numFmtId="0" fontId="14" fillId="0" borderId="0" xfId="2" applyAlignment="1">
      <alignment horizontal="left"/>
    </xf>
    <xf numFmtId="0" fontId="15" fillId="0" borderId="0" xfId="0" applyFont="1"/>
    <xf numFmtId="165" fontId="15" fillId="0" borderId="0" xfId="0" applyNumberFormat="1" applyFont="1"/>
    <xf numFmtId="9" fontId="15" fillId="0" borderId="0" xfId="0" applyNumberFormat="1" applyFont="1"/>
    <xf numFmtId="0" fontId="16" fillId="0" borderId="0" xfId="0" applyFont="1"/>
    <xf numFmtId="0" fontId="17" fillId="0" borderId="0" xfId="0" applyFont="1"/>
    <xf numFmtId="9" fontId="14" fillId="0" borderId="0" xfId="2" applyNumberFormat="1" applyAlignment="1">
      <alignment horizontal="left"/>
    </xf>
    <xf numFmtId="0" fontId="18" fillId="8" borderId="35" xfId="0" applyFont="1" applyFill="1" applyBorder="1" applyAlignment="1">
      <alignment horizontal="left" vertical="top"/>
    </xf>
    <xf numFmtId="3" fontId="19" fillId="0" borderId="36" xfId="0" applyNumberFormat="1" applyFont="1" applyBorder="1" applyAlignment="1">
      <alignment horizontal="left" vertical="top"/>
    </xf>
    <xf numFmtId="0" fontId="18" fillId="8" borderId="36" xfId="0" applyFont="1" applyFill="1" applyBorder="1" applyAlignment="1">
      <alignment horizontal="left" vertical="top"/>
    </xf>
    <xf numFmtId="3" fontId="19" fillId="0" borderId="37" xfId="0" applyNumberFormat="1" applyFont="1" applyBorder="1" applyAlignment="1">
      <alignment horizontal="left" vertical="top"/>
    </xf>
    <xf numFmtId="0" fontId="18" fillId="8" borderId="38" xfId="0" applyFont="1" applyFill="1" applyBorder="1" applyAlignment="1">
      <alignment horizontal="left" vertical="top"/>
    </xf>
    <xf numFmtId="0" fontId="15" fillId="0" borderId="39" xfId="0" applyFont="1" applyBorder="1" applyAlignment="1">
      <alignment horizontal="left" vertical="top"/>
    </xf>
    <xf numFmtId="0" fontId="18" fillId="8" borderId="39" xfId="0" applyFont="1" applyFill="1" applyBorder="1" applyAlignment="1">
      <alignment horizontal="left" vertical="top"/>
    </xf>
    <xf numFmtId="0" fontId="15" fillId="0" borderId="40" xfId="0" applyFont="1" applyBorder="1" applyAlignment="1">
      <alignment horizontal="left" vertical="top"/>
    </xf>
    <xf numFmtId="164" fontId="20" fillId="0" borderId="0" xfId="0" applyNumberFormat="1" applyFont="1"/>
    <xf numFmtId="0" fontId="19" fillId="8" borderId="38" xfId="0" applyFont="1" applyFill="1" applyBorder="1" applyAlignment="1">
      <alignment horizontal="left" vertical="top"/>
    </xf>
    <xf numFmtId="3" fontId="19" fillId="0" borderId="39" xfId="0" applyNumberFormat="1" applyFont="1" applyBorder="1" applyAlignment="1">
      <alignment horizontal="left" vertical="top"/>
    </xf>
    <xf numFmtId="0" fontId="19" fillId="8" borderId="39" xfId="0" applyFont="1" applyFill="1" applyBorder="1" applyAlignment="1">
      <alignment horizontal="left" vertical="top"/>
    </xf>
    <xf numFmtId="3" fontId="19" fillId="0" borderId="40" xfId="0" applyNumberFormat="1" applyFont="1" applyBorder="1" applyAlignment="1">
      <alignment horizontal="left" vertical="top"/>
    </xf>
    <xf numFmtId="0" fontId="15" fillId="8" borderId="41" xfId="0" applyFont="1" applyFill="1" applyBorder="1" applyAlignment="1">
      <alignment horizontal="left" vertical="top"/>
    </xf>
    <xf numFmtId="0" fontId="15" fillId="0" borderId="42" xfId="0" applyFont="1" applyBorder="1" applyAlignment="1">
      <alignment horizontal="left" vertical="top"/>
    </xf>
    <xf numFmtId="0" fontId="19" fillId="8" borderId="42" xfId="0" applyFont="1" applyFill="1" applyBorder="1" applyAlignment="1">
      <alignment horizontal="left" vertical="top"/>
    </xf>
    <xf numFmtId="3" fontId="19" fillId="0" borderId="3" xfId="0" applyNumberFormat="1" applyFont="1" applyBorder="1" applyAlignment="1">
      <alignment horizontal="left" vertical="top"/>
    </xf>
    <xf numFmtId="0" fontId="20" fillId="8" borderId="41" xfId="0" applyFont="1" applyFill="1" applyBorder="1" applyAlignment="1">
      <alignment horizontal="left" vertical="top"/>
    </xf>
    <xf numFmtId="3" fontId="20" fillId="0" borderId="42" xfId="0" applyNumberFormat="1" applyFont="1" applyBorder="1" applyAlignment="1">
      <alignment horizontal="left" vertical="top"/>
    </xf>
    <xf numFmtId="0" fontId="15" fillId="8" borderId="42" xfId="0" applyFont="1" applyFill="1" applyBorder="1" applyAlignment="1">
      <alignment horizontal="left" vertical="top"/>
    </xf>
    <xf numFmtId="3" fontId="20" fillId="0" borderId="3" xfId="0" applyNumberFormat="1" applyFont="1" applyBorder="1" applyAlignment="1">
      <alignment horizontal="left" vertical="top"/>
    </xf>
    <xf numFmtId="16" fontId="15" fillId="0" borderId="0" xfId="0" applyNumberFormat="1" applyFont="1"/>
    <xf numFmtId="10" fontId="15" fillId="0" borderId="0" xfId="0" applyNumberFormat="1" applyFont="1"/>
    <xf numFmtId="0" fontId="0" fillId="0" borderId="14" xfId="0" applyBorder="1"/>
    <xf numFmtId="0" fontId="0" fillId="0" borderId="16" xfId="0" applyBorder="1"/>
    <xf numFmtId="0" fontId="0" fillId="0" borderId="17" xfId="0" applyBorder="1"/>
    <xf numFmtId="0" fontId="0" fillId="0" borderId="18" xfId="0" applyBorder="1"/>
    <xf numFmtId="0" fontId="0" fillId="0" borderId="19" xfId="0" applyBorder="1"/>
    <xf numFmtId="16" fontId="0" fillId="0" borderId="29" xfId="0" applyNumberFormat="1" applyBorder="1"/>
    <xf numFmtId="0" fontId="0" fillId="0" borderId="43" xfId="0" applyBorder="1"/>
    <xf numFmtId="0" fontId="0" fillId="0" borderId="31" xfId="0" applyBorder="1"/>
    <xf numFmtId="0" fontId="0" fillId="0" borderId="15" xfId="0" applyBorder="1"/>
    <xf numFmtId="0" fontId="0" fillId="0" borderId="44" xfId="0" applyBorder="1"/>
    <xf numFmtId="0" fontId="0" fillId="0" borderId="45" xfId="0" applyBorder="1"/>
    <xf numFmtId="0" fontId="0" fillId="0" borderId="46" xfId="0" applyBorder="1"/>
    <xf numFmtId="0" fontId="0" fillId="0" borderId="11" xfId="0" applyBorder="1"/>
    <xf numFmtId="16" fontId="0" fillId="0" borderId="34" xfId="0" applyNumberFormat="1" applyBorder="1"/>
    <xf numFmtId="0" fontId="0" fillId="0" borderId="47" xfId="0" applyBorder="1"/>
    <xf numFmtId="0" fontId="0" fillId="0" borderId="48" xfId="0" applyBorder="1"/>
    <xf numFmtId="0" fontId="0" fillId="0" borderId="49" xfId="0" applyBorder="1"/>
    <xf numFmtId="0" fontId="0" fillId="0" borderId="9" xfId="0" applyBorder="1"/>
    <xf numFmtId="0" fontId="0" fillId="0" borderId="6" xfId="0" applyBorder="1" applyAlignment="1">
      <alignment vertical="center"/>
    </xf>
    <xf numFmtId="0" fontId="0" fillId="0" borderId="13" xfId="0" applyBorder="1" applyAlignment="1">
      <alignment horizontal="left" vertical="top"/>
    </xf>
    <xf numFmtId="0" fontId="13" fillId="0" borderId="0" xfId="0" applyFont="1"/>
    <xf numFmtId="167" fontId="0" fillId="0" borderId="0" xfId="1" applyNumberFormat="1" applyFont="1"/>
    <xf numFmtId="168" fontId="14" fillId="0" borderId="0" xfId="2" applyNumberFormat="1" applyAlignment="1">
      <alignment horizontal="left"/>
    </xf>
    <xf numFmtId="0" fontId="22" fillId="0" borderId="0" xfId="0" applyFont="1"/>
    <xf numFmtId="0" fontId="23" fillId="0" borderId="0" xfId="0" applyFont="1"/>
    <xf numFmtId="16" fontId="23" fillId="0" borderId="0" xfId="0" applyNumberFormat="1" applyFont="1"/>
    <xf numFmtId="167" fontId="23" fillId="0" borderId="0" xfId="1" applyNumberFormat="1" applyFont="1"/>
    <xf numFmtId="9" fontId="23" fillId="0" borderId="0" xfId="0" applyNumberFormat="1" applyFont="1"/>
    <xf numFmtId="168" fontId="23" fillId="0" borderId="0" xfId="0" applyNumberFormat="1" applyFont="1"/>
    <xf numFmtId="0" fontId="23" fillId="0" borderId="0" xfId="0" applyFont="1" applyAlignment="1">
      <alignment wrapText="1"/>
    </xf>
    <xf numFmtId="168" fontId="24" fillId="0" borderId="0" xfId="0" applyNumberFormat="1" applyFont="1"/>
    <xf numFmtId="164" fontId="25" fillId="0" borderId="0" xfId="0" applyNumberFormat="1" applyFont="1"/>
    <xf numFmtId="164" fontId="0" fillId="0" borderId="0" xfId="0" applyNumberFormat="1"/>
    <xf numFmtId="0" fontId="0" fillId="0" borderId="0" xfId="0" applyAlignment="1">
      <alignment horizontal="left" vertical="top" shrinkToFit="1"/>
    </xf>
    <xf numFmtId="164" fontId="0" fillId="0" borderId="0" xfId="0" applyNumberFormat="1" applyAlignment="1">
      <alignment horizontal="left" vertical="top" shrinkToFit="1"/>
    </xf>
    <xf numFmtId="0" fontId="23" fillId="0" borderId="7" xfId="0" applyFont="1" applyBorder="1" applyAlignment="1">
      <alignment horizontal="left" vertical="top" shrinkToFit="1"/>
    </xf>
    <xf numFmtId="164" fontId="27" fillId="9" borderId="3" xfId="0" applyNumberFormat="1" applyFont="1" applyFill="1" applyBorder="1" applyAlignment="1">
      <alignment horizontal="left" vertical="top" shrinkToFit="1"/>
    </xf>
    <xf numFmtId="0" fontId="23" fillId="0" borderId="8" xfId="0" applyFont="1" applyBorder="1" applyAlignment="1">
      <alignment horizontal="left" vertical="top" shrinkToFit="1"/>
    </xf>
    <xf numFmtId="0" fontId="23" fillId="9" borderId="3" xfId="0" applyFont="1" applyFill="1" applyBorder="1" applyAlignment="1">
      <alignment horizontal="left" vertical="top" shrinkToFit="1"/>
    </xf>
    <xf numFmtId="0" fontId="23" fillId="10" borderId="7" xfId="0" applyFont="1" applyFill="1" applyBorder="1" applyAlignment="1">
      <alignment horizontal="left" vertical="top" shrinkToFit="1"/>
    </xf>
    <xf numFmtId="164" fontId="28" fillId="10" borderId="3" xfId="0" applyNumberFormat="1" applyFont="1" applyFill="1" applyBorder="1" applyAlignment="1">
      <alignment horizontal="left" vertical="top" shrinkToFit="1"/>
    </xf>
    <xf numFmtId="0" fontId="29" fillId="10" borderId="7" xfId="0" applyFont="1" applyFill="1" applyBorder="1" applyAlignment="1">
      <alignment horizontal="left" vertical="top" shrinkToFit="1"/>
    </xf>
    <xf numFmtId="165" fontId="24" fillId="0" borderId="0" xfId="0" applyNumberFormat="1" applyFont="1"/>
    <xf numFmtId="0" fontId="2" fillId="0" borderId="0" xfId="0" applyFont="1" applyAlignment="1">
      <alignment vertical="top" wrapText="1"/>
    </xf>
    <xf numFmtId="0" fontId="2" fillId="0" borderId="0" xfId="0" applyFont="1" applyAlignment="1">
      <alignment horizontal="left"/>
    </xf>
    <xf numFmtId="0" fontId="3" fillId="4" borderId="20" xfId="0" applyFont="1" applyFill="1" applyBorder="1" applyAlignment="1">
      <alignment horizontal="center"/>
    </xf>
    <xf numFmtId="0" fontId="3" fillId="4" borderId="15" xfId="0" applyFont="1" applyFill="1" applyBorder="1" applyAlignment="1">
      <alignment horizontal="center"/>
    </xf>
    <xf numFmtId="0" fontId="3" fillId="4" borderId="14" xfId="0" applyFont="1" applyFill="1" applyBorder="1" applyAlignment="1">
      <alignment horizontal="center"/>
    </xf>
    <xf numFmtId="0" fontId="3" fillId="4" borderId="34" xfId="0" applyFont="1" applyFill="1" applyBorder="1" applyAlignment="1">
      <alignment horizontal="center"/>
    </xf>
    <xf numFmtId="0" fontId="3" fillId="4" borderId="29" xfId="0" applyFont="1" applyFill="1" applyBorder="1" applyAlignment="1">
      <alignment horizontal="center"/>
    </xf>
    <xf numFmtId="0" fontId="3" fillId="4" borderId="28" xfId="0" applyFont="1" applyFill="1" applyBorder="1" applyAlignment="1">
      <alignment horizontal="center"/>
    </xf>
    <xf numFmtId="0" fontId="8" fillId="0" borderId="0" xfId="0" applyFont="1" applyAlignment="1">
      <alignment horizontal="left" wrapText="1"/>
    </xf>
    <xf numFmtId="14" fontId="9" fillId="7" borderId="4" xfId="0" applyNumberFormat="1" applyFont="1" applyFill="1" applyBorder="1" applyAlignment="1">
      <alignment horizontal="center" vertical="center"/>
    </xf>
    <xf numFmtId="14" fontId="9" fillId="7" borderId="5" xfId="0" applyNumberFormat="1" applyFont="1" applyFill="1" applyBorder="1" applyAlignment="1">
      <alignment horizontal="center" vertical="center"/>
    </xf>
    <xf numFmtId="0" fontId="9" fillId="2" borderId="9" xfId="0" applyFont="1" applyFill="1" applyBorder="1" applyAlignment="1">
      <alignment horizontal="center" vertical="center"/>
    </xf>
    <xf numFmtId="0" fontId="13" fillId="0" borderId="0" xfId="0" applyFont="1" applyAlignment="1">
      <alignment horizontal="center"/>
    </xf>
    <xf numFmtId="0" fontId="22" fillId="0" borderId="0" xfId="0" applyFont="1" applyAlignment="1">
      <alignment horizontal="left" vertical="top"/>
    </xf>
    <xf numFmtId="0" fontId="22" fillId="0" borderId="0" xfId="0" applyFont="1" applyAlignment="1">
      <alignment horizontal="left" vertical="top" wrapText="1"/>
    </xf>
    <xf numFmtId="0" fontId="0" fillId="0" borderId="0" xfId="0" applyAlignment="1">
      <alignment horizontal="left" shrinkToFit="1"/>
    </xf>
    <xf numFmtId="164" fontId="27" fillId="9" borderId="12" xfId="0" applyNumberFormat="1" applyFont="1" applyFill="1" applyBorder="1" applyAlignment="1">
      <alignment horizontal="left" vertical="top" shrinkToFit="1"/>
    </xf>
    <xf numFmtId="164" fontId="27" fillId="9" borderId="7" xfId="0" applyNumberFormat="1" applyFont="1" applyFill="1" applyBorder="1" applyAlignment="1">
      <alignment horizontal="left" vertical="top" shrinkToFit="1"/>
    </xf>
    <xf numFmtId="0" fontId="26" fillId="0" borderId="50" xfId="0" applyFont="1" applyBorder="1" applyAlignment="1">
      <alignment horizontal="center"/>
    </xf>
    <xf numFmtId="0" fontId="26" fillId="0" borderId="51" xfId="0" applyFont="1" applyBorder="1" applyAlignment="1">
      <alignment horizontal="center"/>
    </xf>
    <xf numFmtId="0" fontId="26" fillId="0" borderId="4" xfId="0" applyFont="1" applyBorder="1" applyAlignment="1">
      <alignment horizontal="center"/>
    </xf>
    <xf numFmtId="0" fontId="26" fillId="0" borderId="5" xfId="0" applyFont="1" applyBorder="1" applyAlignment="1">
      <alignment horizontal="center"/>
    </xf>
    <xf numFmtId="0" fontId="23" fillId="0" borderId="12" xfId="0" applyFont="1" applyBorder="1" applyAlignment="1">
      <alignment horizontal="left" vertical="top" shrinkToFit="1"/>
    </xf>
    <xf numFmtId="0" fontId="23" fillId="0" borderId="7" xfId="0" applyFont="1" applyBorder="1" applyAlignment="1">
      <alignment horizontal="left" vertical="top" shrinkToFi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3</xdr:col>
      <xdr:colOff>693420</xdr:colOff>
      <xdr:row>3</xdr:row>
      <xdr:rowOff>251460</xdr:rowOff>
    </xdr:from>
    <xdr:to>
      <xdr:col>3</xdr:col>
      <xdr:colOff>4213859</xdr:colOff>
      <xdr:row>7</xdr:row>
      <xdr:rowOff>45720</xdr:rowOff>
    </xdr:to>
    <xdr:grpSp>
      <xdr:nvGrpSpPr>
        <xdr:cNvPr id="3" name="Groep 10">
          <a:extLst>
            <a:ext uri="{FF2B5EF4-FFF2-40B4-BE49-F238E27FC236}">
              <a16:creationId xmlns:a16="http://schemas.microsoft.com/office/drawing/2014/main" id="{B1E50D14-B1E3-48F5-A721-9E9CFAA7E76D}"/>
            </a:ext>
          </a:extLst>
        </xdr:cNvPr>
        <xdr:cNvGrpSpPr/>
      </xdr:nvGrpSpPr>
      <xdr:grpSpPr>
        <a:xfrm>
          <a:off x="4836795" y="1927860"/>
          <a:ext cx="3520439" cy="899160"/>
          <a:chOff x="926528" y="3620757"/>
          <a:chExt cx="6407779" cy="1360671"/>
        </a:xfrm>
      </xdr:grpSpPr>
      <xdr:pic>
        <xdr:nvPicPr>
          <xdr:cNvPr id="4" name="Afbeelding 6">
            <a:extLst>
              <a:ext uri="{FF2B5EF4-FFF2-40B4-BE49-F238E27FC236}">
                <a16:creationId xmlns:a16="http://schemas.microsoft.com/office/drawing/2014/main" id="{1526C3FB-A067-477A-9BE4-107A9DBED412}"/>
              </a:ext>
            </a:extLst>
          </xdr:cNvPr>
          <xdr:cNvPicPr>
            <a:picLocks noChangeAspect="1"/>
          </xdr:cNvPicPr>
        </xdr:nvPicPr>
        <xdr:blipFill rotWithShape="1">
          <a:blip xmlns:r="http://schemas.openxmlformats.org/officeDocument/2006/relationships" r:embed="rId1"/>
          <a:srcRect r="14511"/>
          <a:stretch/>
        </xdr:blipFill>
        <xdr:spPr>
          <a:xfrm>
            <a:off x="926528" y="3633227"/>
            <a:ext cx="6278794" cy="1348201"/>
          </a:xfrm>
          <a:prstGeom prst="rect">
            <a:avLst/>
          </a:prstGeom>
        </xdr:spPr>
      </xdr:pic>
      <xdr:pic>
        <xdr:nvPicPr>
          <xdr:cNvPr id="5" name="Afbeelding 8">
            <a:extLst>
              <a:ext uri="{FF2B5EF4-FFF2-40B4-BE49-F238E27FC236}">
                <a16:creationId xmlns:a16="http://schemas.microsoft.com/office/drawing/2014/main" id="{47EDF24F-99F1-4244-9552-309E072522AE}"/>
              </a:ext>
            </a:extLst>
          </xdr:cNvPr>
          <xdr:cNvPicPr>
            <a:picLocks noChangeAspect="1"/>
          </xdr:cNvPicPr>
        </xdr:nvPicPr>
        <xdr:blipFill>
          <a:blip xmlns:r="http://schemas.openxmlformats.org/officeDocument/2006/relationships" r:embed="rId2"/>
          <a:stretch>
            <a:fillRect/>
          </a:stretch>
        </xdr:blipFill>
        <xdr:spPr>
          <a:xfrm>
            <a:off x="1051489" y="4183326"/>
            <a:ext cx="6278794" cy="692570"/>
          </a:xfrm>
          <a:prstGeom prst="rect">
            <a:avLst/>
          </a:prstGeom>
        </xdr:spPr>
      </xdr:pic>
      <xdr:pic>
        <xdr:nvPicPr>
          <xdr:cNvPr id="6" name="Afbeelding 9">
            <a:extLst>
              <a:ext uri="{FF2B5EF4-FFF2-40B4-BE49-F238E27FC236}">
                <a16:creationId xmlns:a16="http://schemas.microsoft.com/office/drawing/2014/main" id="{7703963D-F95E-4ED4-BA05-50B3FEEE535E}"/>
              </a:ext>
            </a:extLst>
          </xdr:cNvPr>
          <xdr:cNvPicPr>
            <a:picLocks noChangeAspect="1"/>
          </xdr:cNvPicPr>
        </xdr:nvPicPr>
        <xdr:blipFill rotWithShape="1">
          <a:blip xmlns:r="http://schemas.openxmlformats.org/officeDocument/2006/relationships" r:embed="rId1"/>
          <a:srcRect l="98221"/>
          <a:stretch/>
        </xdr:blipFill>
        <xdr:spPr>
          <a:xfrm>
            <a:off x="7203631" y="3620757"/>
            <a:ext cx="130676" cy="1348201"/>
          </a:xfrm>
          <a:prstGeom prst="rect">
            <a:avLst/>
          </a:prstGeom>
        </xdr:spPr>
      </xdr:pic>
    </xdr:grpSp>
    <xdr:clientData/>
  </xdr:twoCellAnchor>
  <xdr:twoCellAnchor>
    <xdr:from>
      <xdr:col>3</xdr:col>
      <xdr:colOff>708659</xdr:colOff>
      <xdr:row>9</xdr:row>
      <xdr:rowOff>7620</xdr:rowOff>
    </xdr:from>
    <xdr:to>
      <xdr:col>3</xdr:col>
      <xdr:colOff>3832859</xdr:colOff>
      <xdr:row>12</xdr:row>
      <xdr:rowOff>30480</xdr:rowOff>
    </xdr:to>
    <xdr:grpSp>
      <xdr:nvGrpSpPr>
        <xdr:cNvPr id="7" name="Group 6">
          <a:extLst>
            <a:ext uri="{FF2B5EF4-FFF2-40B4-BE49-F238E27FC236}">
              <a16:creationId xmlns:a16="http://schemas.microsoft.com/office/drawing/2014/main" id="{0451124F-09B3-4651-9838-B69AE57DB297}"/>
            </a:ext>
            <a:ext uri="{147F2762-F138-4A5C-976F-8EAC2B608ADB}">
              <a16:predDERef xmlns:a16="http://schemas.microsoft.com/office/drawing/2014/main" pred="{B1E50D14-B1E3-48F5-A721-9E9CFAA7E76D}"/>
            </a:ext>
          </a:extLst>
        </xdr:cNvPr>
        <xdr:cNvGrpSpPr/>
      </xdr:nvGrpSpPr>
      <xdr:grpSpPr>
        <a:xfrm>
          <a:off x="4852034" y="3322320"/>
          <a:ext cx="3124200" cy="822960"/>
          <a:chOff x="5625353" y="1620994"/>
          <a:chExt cx="5997132" cy="1250211"/>
        </a:xfrm>
      </xdr:grpSpPr>
      <xdr:pic>
        <xdr:nvPicPr>
          <xdr:cNvPr id="8" name="Afbeelding 5">
            <a:extLst>
              <a:ext uri="{FF2B5EF4-FFF2-40B4-BE49-F238E27FC236}">
                <a16:creationId xmlns:a16="http://schemas.microsoft.com/office/drawing/2014/main" id="{39E8B485-0B69-4473-B9F8-4A35A5148DEF}"/>
              </a:ext>
            </a:extLst>
          </xdr:cNvPr>
          <xdr:cNvPicPr>
            <a:picLocks noChangeAspect="1"/>
          </xdr:cNvPicPr>
        </xdr:nvPicPr>
        <xdr:blipFill>
          <a:blip xmlns:r="http://schemas.openxmlformats.org/officeDocument/2006/relationships" r:embed="rId3"/>
          <a:stretch>
            <a:fillRect/>
          </a:stretch>
        </xdr:blipFill>
        <xdr:spPr>
          <a:xfrm>
            <a:off x="5625353" y="1620994"/>
            <a:ext cx="5997132" cy="1250211"/>
          </a:xfrm>
          <a:prstGeom prst="rect">
            <a:avLst/>
          </a:prstGeom>
        </xdr:spPr>
      </xdr:pic>
      <xdr:sp macro="" textlink="">
        <xdr:nvSpPr>
          <xdr:cNvPr id="9" name="Tekstvak 4">
            <a:extLst>
              <a:ext uri="{FF2B5EF4-FFF2-40B4-BE49-F238E27FC236}">
                <a16:creationId xmlns:a16="http://schemas.microsoft.com/office/drawing/2014/main" id="{9A2BEFEF-4C28-42A4-A151-ED0FCF55C85C}"/>
              </a:ext>
            </a:extLst>
          </xdr:cNvPr>
          <xdr:cNvSpPr txBox="1"/>
        </xdr:nvSpPr>
        <xdr:spPr>
          <a:xfrm>
            <a:off x="7332231" y="2151121"/>
            <a:ext cx="2258266" cy="215444"/>
          </a:xfrm>
          <a:prstGeom prst="rect">
            <a:avLst/>
          </a:prstGeom>
          <a:solidFill>
            <a:schemeClr val="bg1"/>
          </a:solidFill>
          <a:ln w="57150">
            <a:noFill/>
          </a:ln>
        </xdr:spPr>
        <xdr:style>
          <a:lnRef idx="1">
            <a:schemeClr val="accent2"/>
          </a:lnRef>
          <a:fillRef idx="3">
            <a:schemeClr val="accent2"/>
          </a:fillRef>
          <a:effectRef idx="2">
            <a:schemeClr val="accent2"/>
          </a:effectRef>
          <a:fontRef idx="minor">
            <a:schemeClr val="lt1"/>
          </a:fontRef>
        </xdr:style>
        <xdr:txBody>
          <a:bodyPr wrap="square" rtlCol="0">
            <a:spAutoFit/>
          </a:bodyPr>
          <a:lstStyle>
            <a:defPPr>
              <a:defRPr lang="nl-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endParaRPr lang="nl-NL" sz="800">
              <a:solidFill>
                <a:schemeClr val="tx1">
                  <a:lumMod val="75000"/>
                  <a:lumOff val="25000"/>
                </a:schemeClr>
              </a:solidFill>
            </a:endParaRPr>
          </a:p>
        </xdr:txBody>
      </xdr:sp>
      <xdr:sp macro="" textlink="">
        <xdr:nvSpPr>
          <xdr:cNvPr id="10" name="Tekstvak 4">
            <a:extLst>
              <a:ext uri="{FF2B5EF4-FFF2-40B4-BE49-F238E27FC236}">
                <a16:creationId xmlns:a16="http://schemas.microsoft.com/office/drawing/2014/main" id="{2A8B63A3-8CDE-48EB-872D-A01257E41DE4}"/>
              </a:ext>
            </a:extLst>
          </xdr:cNvPr>
          <xdr:cNvSpPr txBox="1"/>
        </xdr:nvSpPr>
        <xdr:spPr>
          <a:xfrm>
            <a:off x="7945736" y="2022140"/>
            <a:ext cx="1827747" cy="416599"/>
          </a:xfrm>
          <a:prstGeom prst="rect">
            <a:avLst/>
          </a:prstGeom>
          <a:noFill/>
          <a:ln w="57150">
            <a:noFill/>
          </a:ln>
        </xdr:spPr>
        <xdr:style>
          <a:lnRef idx="1">
            <a:schemeClr val="accent2"/>
          </a:lnRef>
          <a:fillRef idx="3">
            <a:schemeClr val="accent2"/>
          </a:fillRef>
          <a:effectRef idx="2">
            <a:schemeClr val="accent2"/>
          </a:effectRef>
          <a:fontRef idx="minor">
            <a:schemeClr val="lt1"/>
          </a:fontRef>
        </xdr:style>
        <xdr:txBody>
          <a:bodyPr wrap="square" rtlCol="0">
            <a:spAutoFit/>
          </a:bodyPr>
          <a:lstStyle>
            <a:defPPr>
              <a:defRPr lang="nl-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nl-NL" sz="1600">
                <a:solidFill>
                  <a:schemeClr val="tx1">
                    <a:lumMod val="75000"/>
                    <a:lumOff val="25000"/>
                  </a:schemeClr>
                </a:solidFill>
              </a:rPr>
              <a:t>EBIT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1143000</xdr:colOff>
      <xdr:row>13</xdr:row>
      <xdr:rowOff>200025</xdr:rowOff>
    </xdr:from>
    <xdr:to>
      <xdr:col>8</xdr:col>
      <xdr:colOff>464819</xdr:colOff>
      <xdr:row>17</xdr:row>
      <xdr:rowOff>220980</xdr:rowOff>
    </xdr:to>
    <xdr:pic>
      <xdr:nvPicPr>
        <xdr:cNvPr id="2" name="Afbeelding 7">
          <a:extLst>
            <a:ext uri="{FF2B5EF4-FFF2-40B4-BE49-F238E27FC236}">
              <a16:creationId xmlns:a16="http://schemas.microsoft.com/office/drawing/2014/main" id="{0A01FDE1-B21C-48E4-9684-FA88F5F62339}"/>
            </a:ext>
          </a:extLst>
        </xdr:cNvPr>
        <xdr:cNvPicPr>
          <a:picLocks noChangeAspect="1"/>
        </xdr:cNvPicPr>
      </xdr:nvPicPr>
      <xdr:blipFill>
        <a:blip xmlns:r="http://schemas.openxmlformats.org/officeDocument/2006/relationships" r:embed="rId1"/>
        <a:stretch>
          <a:fillRect/>
        </a:stretch>
      </xdr:blipFill>
      <xdr:spPr>
        <a:xfrm>
          <a:off x="5981700" y="4152900"/>
          <a:ext cx="4084319" cy="944880"/>
        </a:xfrm>
        <a:prstGeom prst="rect">
          <a:avLst/>
        </a:prstGeom>
      </xdr:spPr>
    </xdr:pic>
    <xdr:clientData/>
  </xdr:twoCellAnchor>
  <xdr:twoCellAnchor>
    <xdr:from>
      <xdr:col>5</xdr:col>
      <xdr:colOff>1127760</xdr:colOff>
      <xdr:row>18</xdr:row>
      <xdr:rowOff>160020</xdr:rowOff>
    </xdr:from>
    <xdr:to>
      <xdr:col>8</xdr:col>
      <xdr:colOff>792479</xdr:colOff>
      <xdr:row>22</xdr:row>
      <xdr:rowOff>38100</xdr:rowOff>
    </xdr:to>
    <xdr:grpSp>
      <xdr:nvGrpSpPr>
        <xdr:cNvPr id="3" name="Groep 10">
          <a:extLst>
            <a:ext uri="{FF2B5EF4-FFF2-40B4-BE49-F238E27FC236}">
              <a16:creationId xmlns:a16="http://schemas.microsoft.com/office/drawing/2014/main" id="{35B6441F-8621-4904-8A8C-4C05D31DCA60}"/>
            </a:ext>
          </a:extLst>
        </xdr:cNvPr>
        <xdr:cNvGrpSpPr/>
      </xdr:nvGrpSpPr>
      <xdr:grpSpPr>
        <a:xfrm>
          <a:off x="6785610" y="5132070"/>
          <a:ext cx="4122419" cy="830580"/>
          <a:chOff x="926528" y="3620757"/>
          <a:chExt cx="6407779" cy="1360671"/>
        </a:xfrm>
      </xdr:grpSpPr>
      <xdr:pic>
        <xdr:nvPicPr>
          <xdr:cNvPr id="4" name="Afbeelding 6">
            <a:extLst>
              <a:ext uri="{FF2B5EF4-FFF2-40B4-BE49-F238E27FC236}">
                <a16:creationId xmlns:a16="http://schemas.microsoft.com/office/drawing/2014/main" id="{5CBCDE71-307A-4224-9073-084F4D2E1B72}"/>
              </a:ext>
            </a:extLst>
          </xdr:cNvPr>
          <xdr:cNvPicPr>
            <a:picLocks noChangeAspect="1"/>
          </xdr:cNvPicPr>
        </xdr:nvPicPr>
        <xdr:blipFill rotWithShape="1">
          <a:blip xmlns:r="http://schemas.openxmlformats.org/officeDocument/2006/relationships" r:embed="rId2"/>
          <a:srcRect r="14511"/>
          <a:stretch/>
        </xdr:blipFill>
        <xdr:spPr>
          <a:xfrm>
            <a:off x="926528" y="3633227"/>
            <a:ext cx="6278794" cy="1348201"/>
          </a:xfrm>
          <a:prstGeom prst="rect">
            <a:avLst/>
          </a:prstGeom>
        </xdr:spPr>
      </xdr:pic>
      <xdr:pic>
        <xdr:nvPicPr>
          <xdr:cNvPr id="5" name="Afbeelding 8">
            <a:extLst>
              <a:ext uri="{FF2B5EF4-FFF2-40B4-BE49-F238E27FC236}">
                <a16:creationId xmlns:a16="http://schemas.microsoft.com/office/drawing/2014/main" id="{169028E1-26CE-492C-97CA-CD415F93DA72}"/>
              </a:ext>
            </a:extLst>
          </xdr:cNvPr>
          <xdr:cNvPicPr>
            <a:picLocks noChangeAspect="1"/>
          </xdr:cNvPicPr>
        </xdr:nvPicPr>
        <xdr:blipFill>
          <a:blip xmlns:r="http://schemas.openxmlformats.org/officeDocument/2006/relationships" r:embed="rId3"/>
          <a:stretch>
            <a:fillRect/>
          </a:stretch>
        </xdr:blipFill>
        <xdr:spPr>
          <a:xfrm>
            <a:off x="1051489" y="4183326"/>
            <a:ext cx="6278794" cy="692570"/>
          </a:xfrm>
          <a:prstGeom prst="rect">
            <a:avLst/>
          </a:prstGeom>
        </xdr:spPr>
      </xdr:pic>
      <xdr:pic>
        <xdr:nvPicPr>
          <xdr:cNvPr id="6" name="Afbeelding 9">
            <a:extLst>
              <a:ext uri="{FF2B5EF4-FFF2-40B4-BE49-F238E27FC236}">
                <a16:creationId xmlns:a16="http://schemas.microsoft.com/office/drawing/2014/main" id="{3FB526BF-0D00-43C1-8DDF-0ED8E5F04049}"/>
              </a:ext>
            </a:extLst>
          </xdr:cNvPr>
          <xdr:cNvPicPr>
            <a:picLocks noChangeAspect="1"/>
          </xdr:cNvPicPr>
        </xdr:nvPicPr>
        <xdr:blipFill rotWithShape="1">
          <a:blip xmlns:r="http://schemas.openxmlformats.org/officeDocument/2006/relationships" r:embed="rId2"/>
          <a:srcRect l="98221"/>
          <a:stretch/>
        </xdr:blipFill>
        <xdr:spPr>
          <a:xfrm>
            <a:off x="7203631" y="3620757"/>
            <a:ext cx="130676" cy="134820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8</xdr:row>
      <xdr:rowOff>171451</xdr:rowOff>
    </xdr:from>
    <xdr:to>
      <xdr:col>5</xdr:col>
      <xdr:colOff>595313</xdr:colOff>
      <xdr:row>11</xdr:row>
      <xdr:rowOff>9529</xdr:rowOff>
    </xdr:to>
    <xdr:pic>
      <xdr:nvPicPr>
        <xdr:cNvPr id="2" name="Afbeelding 1">
          <a:extLst>
            <a:ext uri="{FF2B5EF4-FFF2-40B4-BE49-F238E27FC236}">
              <a16:creationId xmlns:a16="http://schemas.microsoft.com/office/drawing/2014/main" id="{21F4DB18-4A53-F516-247C-2C0A3EAA7194}"/>
            </a:ext>
          </a:extLst>
        </xdr:cNvPr>
        <xdr:cNvPicPr>
          <a:picLocks noChangeAspect="1"/>
        </xdr:cNvPicPr>
      </xdr:nvPicPr>
      <xdr:blipFill>
        <a:blip xmlns:r="http://schemas.openxmlformats.org/officeDocument/2006/relationships" r:embed="rId1"/>
        <a:stretch>
          <a:fillRect/>
        </a:stretch>
      </xdr:blipFill>
      <xdr:spPr>
        <a:xfrm>
          <a:off x="1" y="1638301"/>
          <a:ext cx="5200650" cy="3810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D4A-BE81-4FEB-A6AF-EC8B47899113}">
  <dimension ref="A1:B21"/>
  <sheetViews>
    <sheetView tabSelected="1" workbookViewId="0">
      <selection activeCell="C3" sqref="C3"/>
    </sheetView>
  </sheetViews>
  <sheetFormatPr defaultRowHeight="15"/>
  <cols>
    <col min="2" max="2" width="17" customWidth="1"/>
  </cols>
  <sheetData>
    <row r="1" spans="1:2">
      <c r="A1">
        <v>1</v>
      </c>
      <c r="B1" s="73" t="s">
        <v>0</v>
      </c>
    </row>
    <row r="2" spans="1:2">
      <c r="A2">
        <v>2</v>
      </c>
      <c r="B2" s="80">
        <v>0.47</v>
      </c>
    </row>
    <row r="3" spans="1:2">
      <c r="A3">
        <v>3</v>
      </c>
      <c r="B3" s="74" t="s">
        <v>1</v>
      </c>
    </row>
    <row r="4" spans="1:2">
      <c r="A4">
        <v>4</v>
      </c>
      <c r="B4" s="74" t="s">
        <v>2</v>
      </c>
    </row>
    <row r="5" spans="1:2">
      <c r="A5">
        <v>5</v>
      </c>
      <c r="B5" s="74" t="s">
        <v>3</v>
      </c>
    </row>
    <row r="6" spans="1:2">
      <c r="A6">
        <v>6</v>
      </c>
      <c r="B6" s="74" t="s">
        <v>1</v>
      </c>
    </row>
    <row r="7" spans="1:2">
      <c r="A7">
        <v>7</v>
      </c>
      <c r="B7" s="74" t="s">
        <v>4</v>
      </c>
    </row>
    <row r="8" spans="1:2">
      <c r="A8">
        <v>8</v>
      </c>
      <c r="B8" s="73" t="s">
        <v>4</v>
      </c>
    </row>
    <row r="9" spans="1:2">
      <c r="A9">
        <v>9</v>
      </c>
      <c r="B9" s="74" t="s">
        <v>5</v>
      </c>
    </row>
    <row r="10" spans="1:2">
      <c r="A10">
        <v>10</v>
      </c>
      <c r="B10" s="74" t="s">
        <v>6</v>
      </c>
    </row>
    <row r="11" spans="1:2">
      <c r="A11">
        <v>11</v>
      </c>
      <c r="B11" s="74" t="s">
        <v>7</v>
      </c>
    </row>
    <row r="12" spans="1:2">
      <c r="A12">
        <v>12</v>
      </c>
      <c r="B12" s="74" t="s">
        <v>8</v>
      </c>
    </row>
    <row r="13" spans="1:2">
      <c r="A13">
        <v>13</v>
      </c>
      <c r="B13" s="74" t="s">
        <v>9</v>
      </c>
    </row>
    <row r="14" spans="1:2">
      <c r="A14">
        <v>14</v>
      </c>
      <c r="B14" s="74" t="s">
        <v>10</v>
      </c>
    </row>
    <row r="15" spans="1:2">
      <c r="A15">
        <v>15</v>
      </c>
      <c r="B15" s="74" t="s">
        <v>11</v>
      </c>
    </row>
    <row r="16" spans="1:2">
      <c r="A16">
        <v>16</v>
      </c>
      <c r="B16" s="73" t="s">
        <v>2</v>
      </c>
    </row>
    <row r="17" spans="1:2">
      <c r="A17">
        <v>17</v>
      </c>
      <c r="B17" s="73" t="s">
        <v>4</v>
      </c>
    </row>
    <row r="18" spans="1:2">
      <c r="A18">
        <v>18</v>
      </c>
      <c r="B18" s="73" t="s">
        <v>12</v>
      </c>
    </row>
    <row r="19" spans="1:2">
      <c r="A19">
        <v>19</v>
      </c>
      <c r="B19" s="73" t="s">
        <v>2</v>
      </c>
    </row>
    <row r="20" spans="1:2">
      <c r="A20">
        <v>20</v>
      </c>
      <c r="B20" s="126">
        <v>106667</v>
      </c>
    </row>
    <row r="21" spans="1:2">
      <c r="A21">
        <v>21</v>
      </c>
      <c r="B21" s="126">
        <v>9775</v>
      </c>
    </row>
  </sheetData>
  <hyperlinks>
    <hyperlink ref="B5" location="'Proeftoets 5 &amp; 7'!A1" display="0,83" xr:uid="{99A6ED46-2BF0-42F9-8B14-0B0398F6D94E}"/>
    <hyperlink ref="B7" location="'Proeftoets 5 &amp; 7'!A1" display="B" xr:uid="{84929407-C292-49BA-BADF-C3324E37E974}"/>
    <hyperlink ref="B9" location="'Proeftoets 9&amp;10'!A1" display="13,33%" xr:uid="{25DDBCCE-91C0-499B-A888-B94507EF8C26}"/>
    <hyperlink ref="B10" location="'Proeftoets 9&amp;10'!A1" display="12,25%" xr:uid="{9AA67FA0-0986-431F-A6F8-0DA40CA733CA}"/>
    <hyperlink ref="B11" location="'Proeftoets 11 en 12'!A1" display="3,36%" xr:uid="{DE4EB49F-9104-45FF-9EC0-D954E41D949E}"/>
    <hyperlink ref="B12" location="'Proeftoets 11 en 12'!A1" display="15,38%" xr:uid="{39B97C9C-87DF-4442-A5A9-276A8C11D46E}"/>
    <hyperlink ref="B2" location="'2-4'!A1" display="'2-4'!A1" xr:uid="{F0077F13-8246-4CAB-BC3E-D36CFB493352}"/>
    <hyperlink ref="B3" location="'2-4'!A1" display="C" xr:uid="{00AE53B6-6544-4CCA-8AFF-0D78FF3CED17}"/>
    <hyperlink ref="B4" location="'2-4'!A1" display="A" xr:uid="{E14D0376-94DB-425F-8692-5EE5912F9CB6}"/>
    <hyperlink ref="B6" location="'5-7'!A1" display="C" xr:uid="{16A54F25-D5D1-46ED-ABB7-BD36B67D06B2}"/>
    <hyperlink ref="B14" location="'14-15'!A1" display="1,66" xr:uid="{FBB1A345-2EF7-42D7-B42B-D69B834AC527}"/>
    <hyperlink ref="B15" location="'14-15'!A1" display="0,86" xr:uid="{ABA422F3-271E-483B-98EE-701636E82669}"/>
    <hyperlink ref="B20" location="'20-21'!A1" display="'20-21'!A1" xr:uid="{91C857FA-4085-4E78-9B9C-E7A0B4E82109}"/>
    <hyperlink ref="B21" location="'20-21'!A1" display="'20-21'!A1" xr:uid="{F9063B3E-6D15-473D-89D3-FD34331C6B6C}"/>
    <hyperlink ref="B13" location="'13'!A1" display="43,5% en 49,5%" xr:uid="{C96EF7F7-12E4-411E-B35E-F232F66C1830}"/>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A3D9B-B0B6-4CF5-87D2-7B74F8507A13}">
  <dimension ref="A1:B27"/>
  <sheetViews>
    <sheetView workbookViewId="0">
      <selection activeCell="B12" sqref="B12"/>
    </sheetView>
  </sheetViews>
  <sheetFormatPr defaultRowHeight="15"/>
  <cols>
    <col min="1" max="1" width="20" customWidth="1"/>
    <col min="2" max="2" width="26.28515625" customWidth="1"/>
  </cols>
  <sheetData>
    <row r="1" spans="1:2">
      <c r="A1" s="75" t="s">
        <v>13</v>
      </c>
      <c r="B1" s="75"/>
    </row>
    <row r="2" spans="1:2">
      <c r="A2" s="75"/>
      <c r="B2" s="75"/>
    </row>
    <row r="3" spans="1:2">
      <c r="A3" s="75" t="s">
        <v>14</v>
      </c>
      <c r="B3" s="75" t="s">
        <v>15</v>
      </c>
    </row>
    <row r="4" spans="1:2">
      <c r="A4" s="75"/>
      <c r="B4" s="75"/>
    </row>
    <row r="5" spans="1:2">
      <c r="A5" s="75" t="s">
        <v>16</v>
      </c>
      <c r="B5" s="76">
        <v>2200000</v>
      </c>
    </row>
    <row r="6" spans="1:2">
      <c r="A6" s="75" t="s">
        <v>17</v>
      </c>
      <c r="B6" s="76">
        <v>840000</v>
      </c>
    </row>
    <row r="7" spans="1:2">
      <c r="A7" s="75" t="s">
        <v>18</v>
      </c>
      <c r="B7" s="76">
        <v>380000</v>
      </c>
    </row>
    <row r="8" spans="1:2">
      <c r="A8" s="75" t="s">
        <v>19</v>
      </c>
      <c r="B8" s="76">
        <v>240000</v>
      </c>
    </row>
    <row r="9" spans="1:2">
      <c r="A9" s="75" t="s">
        <v>20</v>
      </c>
      <c r="B9" s="76">
        <v>3660000</v>
      </c>
    </row>
    <row r="10" spans="1:2">
      <c r="A10" s="75"/>
      <c r="B10" s="75"/>
    </row>
    <row r="11" spans="1:2">
      <c r="A11" s="75" t="s">
        <v>14</v>
      </c>
      <c r="B11" s="77">
        <v>0.47</v>
      </c>
    </row>
    <row r="12" spans="1:2">
      <c r="A12" s="75"/>
      <c r="B12" s="75"/>
    </row>
    <row r="13" spans="1:2">
      <c r="A13" s="78" t="s">
        <v>21</v>
      </c>
      <c r="B13" s="78" t="s">
        <v>12</v>
      </c>
    </row>
    <row r="14" spans="1:2">
      <c r="A14" s="75"/>
      <c r="B14" s="75"/>
    </row>
    <row r="15" spans="1:2">
      <c r="A15" s="75"/>
      <c r="B15" s="75"/>
    </row>
    <row r="16" spans="1:2">
      <c r="A16" s="75" t="s">
        <v>22</v>
      </c>
      <c r="B16" s="75"/>
    </row>
    <row r="17" spans="1:2">
      <c r="A17" s="75"/>
      <c r="B17" s="75"/>
    </row>
    <row r="18" spans="1:2">
      <c r="A18" s="78" t="s">
        <v>21</v>
      </c>
      <c r="B18" s="78" t="s">
        <v>1</v>
      </c>
    </row>
    <row r="19" spans="1:2">
      <c r="A19" s="75"/>
      <c r="B19" s="75"/>
    </row>
    <row r="20" spans="1:2">
      <c r="A20" s="75" t="s">
        <v>23</v>
      </c>
      <c r="B20" s="75"/>
    </row>
    <row r="21" spans="1:2">
      <c r="A21" s="75"/>
      <c r="B21" s="75"/>
    </row>
    <row r="22" spans="1:2">
      <c r="A22" s="75"/>
      <c r="B22" s="75"/>
    </row>
    <row r="23" spans="1:2">
      <c r="A23" s="75" t="s">
        <v>24</v>
      </c>
      <c r="B23" s="75"/>
    </row>
    <row r="24" spans="1:2">
      <c r="A24" s="75"/>
      <c r="B24" s="75"/>
    </row>
    <row r="25" spans="1:2">
      <c r="A25" s="78" t="s">
        <v>21</v>
      </c>
      <c r="B25" s="78" t="s">
        <v>2</v>
      </c>
    </row>
    <row r="26" spans="1:2">
      <c r="A26" s="75"/>
      <c r="B26" s="75"/>
    </row>
    <row r="27" spans="1:2">
      <c r="A27" s="75" t="s">
        <v>25</v>
      </c>
      <c r="B27" s="75"/>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13210-320D-416E-8E67-6F249D1CBD00}">
  <sheetPr>
    <pageSetUpPr fitToPage="1"/>
  </sheetPr>
  <dimension ref="A1:N31"/>
  <sheetViews>
    <sheetView topLeftCell="A10" workbookViewId="0">
      <selection activeCell="D12" sqref="D12"/>
    </sheetView>
  </sheetViews>
  <sheetFormatPr defaultColWidth="9" defaultRowHeight="23.25"/>
  <cols>
    <col min="1" max="1" width="9" style="1"/>
    <col min="2" max="2" width="30.7109375" style="25" customWidth="1"/>
    <col min="3" max="3" width="14.85546875" style="25" bestFit="1" customWidth="1"/>
    <col min="4" max="4" width="30.7109375" style="25" customWidth="1"/>
    <col min="5" max="5" width="14.85546875" style="25" bestFit="1" customWidth="1"/>
    <col min="6" max="6" width="9" style="1"/>
    <col min="7" max="16384" width="9" style="25"/>
  </cols>
  <sheetData>
    <row r="1" spans="1:14" s="1" customFormat="1" ht="24" thickBot="1"/>
    <row r="2" spans="1:14">
      <c r="B2" s="151" t="s">
        <v>26</v>
      </c>
      <c r="C2" s="150"/>
      <c r="D2" s="149" t="s">
        <v>27</v>
      </c>
      <c r="E2" s="150"/>
    </row>
    <row r="3" spans="1:14">
      <c r="B3" s="26" t="s">
        <v>28</v>
      </c>
      <c r="C3" s="32">
        <v>110000</v>
      </c>
      <c r="D3" s="27" t="s">
        <v>29</v>
      </c>
      <c r="E3" s="32">
        <v>100000</v>
      </c>
    </row>
    <row r="4" spans="1:14" ht="24" thickBot="1">
      <c r="B4" s="26" t="s">
        <v>30</v>
      </c>
      <c r="C4" s="32">
        <v>33000</v>
      </c>
      <c r="D4" s="29" t="s">
        <v>31</v>
      </c>
      <c r="E4" s="33">
        <v>52000</v>
      </c>
    </row>
    <row r="5" spans="1:14" ht="24" thickBot="1">
      <c r="B5" s="28" t="s">
        <v>32</v>
      </c>
      <c r="C5" s="33">
        <v>20000</v>
      </c>
      <c r="D5" s="35" t="s">
        <v>17</v>
      </c>
      <c r="E5" s="36">
        <v>36000</v>
      </c>
    </row>
    <row r="6" spans="1:14">
      <c r="B6" s="35" t="s">
        <v>33</v>
      </c>
      <c r="C6" s="36">
        <v>40000</v>
      </c>
      <c r="D6" s="26" t="s">
        <v>34</v>
      </c>
      <c r="E6" s="32">
        <v>5000</v>
      </c>
    </row>
    <row r="7" spans="1:14">
      <c r="B7" s="26" t="s">
        <v>35</v>
      </c>
      <c r="C7" s="32">
        <v>12000</v>
      </c>
      <c r="D7" s="26" t="s">
        <v>36</v>
      </c>
      <c r="E7" s="32">
        <v>25000</v>
      </c>
    </row>
    <row r="8" spans="1:14" ht="24" thickBot="1">
      <c r="B8" s="38" t="s">
        <v>37</v>
      </c>
      <c r="C8" s="39">
        <v>3000</v>
      </c>
      <c r="D8" s="38"/>
      <c r="E8" s="43"/>
    </row>
    <row r="9" spans="1:14" ht="24" thickBot="1">
      <c r="B9" s="30" t="s">
        <v>38</v>
      </c>
      <c r="C9" s="34">
        <f>SUM(C3:C8)</f>
        <v>218000</v>
      </c>
      <c r="D9" s="31" t="s">
        <v>39</v>
      </c>
      <c r="E9" s="34">
        <f>SUM(E3:E8)</f>
        <v>218000</v>
      </c>
    </row>
    <row r="10" spans="1:14" s="1" customFormat="1"/>
    <row r="12" spans="1:14">
      <c r="A12" s="72">
        <v>5</v>
      </c>
      <c r="B12" s="25" t="s">
        <v>40</v>
      </c>
      <c r="D12" s="25">
        <f>(C6+C7+C8)/(E5+E6+E7)</f>
        <v>0.83333333333333337</v>
      </c>
    </row>
    <row r="14" spans="1:14" ht="53.25" customHeight="1">
      <c r="A14" s="72">
        <v>7</v>
      </c>
      <c r="B14" s="155" t="s">
        <v>41</v>
      </c>
      <c r="C14" s="155"/>
      <c r="D14" s="155"/>
      <c r="E14" s="155"/>
      <c r="F14" s="155"/>
      <c r="G14" s="155"/>
      <c r="H14" s="155"/>
      <c r="I14" s="155"/>
      <c r="J14" s="155"/>
      <c r="K14" s="155"/>
      <c r="L14" s="155"/>
      <c r="M14" s="155"/>
      <c r="N14" s="155"/>
    </row>
    <row r="16" spans="1:14" ht="24" thickBot="1">
      <c r="B16" s="152" t="s">
        <v>26</v>
      </c>
      <c r="C16" s="153"/>
      <c r="D16" s="154" t="s">
        <v>27</v>
      </c>
      <c r="E16" s="153"/>
    </row>
    <row r="17" spans="1:14">
      <c r="B17" s="35" t="s">
        <v>28</v>
      </c>
      <c r="C17" s="36">
        <v>110000</v>
      </c>
      <c r="D17" s="46" t="s">
        <v>29</v>
      </c>
      <c r="E17" s="36">
        <v>100000</v>
      </c>
    </row>
    <row r="18" spans="1:14">
      <c r="B18" s="26" t="s">
        <v>30</v>
      </c>
      <c r="C18" s="32">
        <v>33000</v>
      </c>
      <c r="D18" s="27" t="s">
        <v>31</v>
      </c>
      <c r="E18" s="32">
        <v>52000</v>
      </c>
    </row>
    <row r="19" spans="1:14" ht="24" thickBot="1">
      <c r="B19" s="26" t="s">
        <v>32</v>
      </c>
      <c r="C19" s="32">
        <v>20000</v>
      </c>
      <c r="D19" s="29" t="s">
        <v>42</v>
      </c>
      <c r="E19" s="44">
        <v>36000</v>
      </c>
    </row>
    <row r="20" spans="1:14" ht="24" thickBot="1">
      <c r="B20" s="38"/>
      <c r="C20" s="43"/>
      <c r="D20" s="46" t="s">
        <v>17</v>
      </c>
      <c r="E20" s="45">
        <v>0</v>
      </c>
    </row>
    <row r="21" spans="1:14">
      <c r="B21" s="47" t="s">
        <v>33</v>
      </c>
      <c r="C21" s="48">
        <v>40000</v>
      </c>
      <c r="D21" s="26" t="s">
        <v>34</v>
      </c>
      <c r="E21" s="32">
        <v>5000</v>
      </c>
    </row>
    <row r="22" spans="1:14">
      <c r="B22" s="26" t="s">
        <v>35</v>
      </c>
      <c r="C22" s="32">
        <v>12000</v>
      </c>
      <c r="D22" s="26" t="s">
        <v>36</v>
      </c>
      <c r="E22" s="32">
        <v>25000</v>
      </c>
    </row>
    <row r="23" spans="1:14" ht="24" thickBot="1">
      <c r="B23" s="38" t="s">
        <v>37</v>
      </c>
      <c r="C23" s="39">
        <v>3000</v>
      </c>
      <c r="D23" s="38"/>
      <c r="E23" s="43"/>
    </row>
    <row r="24" spans="1:14" ht="24" thickBot="1">
      <c r="B24" s="30" t="s">
        <v>38</v>
      </c>
      <c r="C24" s="34">
        <f>SUM(C17:C23)</f>
        <v>218000</v>
      </c>
      <c r="D24" s="41" t="s">
        <v>39</v>
      </c>
      <c r="E24" s="42">
        <f>SUM(E17:E22)</f>
        <v>218000</v>
      </c>
    </row>
    <row r="26" spans="1:14">
      <c r="A26" s="71"/>
      <c r="B26" s="25" t="s">
        <v>43</v>
      </c>
      <c r="D26" s="25">
        <f>(C21+C22+C23)/(20+E21+E22)</f>
        <v>1.832111925383078</v>
      </c>
    </row>
    <row r="27" spans="1:14" ht="43.5" customHeight="1">
      <c r="B27" s="147" t="s">
        <v>44</v>
      </c>
      <c r="C27" s="147"/>
      <c r="D27" s="147"/>
      <c r="E27" s="147"/>
      <c r="F27" s="147"/>
      <c r="G27" s="147"/>
      <c r="H27" s="147"/>
      <c r="I27" s="147"/>
      <c r="J27" s="147"/>
      <c r="K27" s="147"/>
      <c r="L27" s="147"/>
      <c r="M27" s="147"/>
      <c r="N27" s="147"/>
    </row>
    <row r="28" spans="1:14">
      <c r="B28" s="148"/>
      <c r="C28" s="148"/>
      <c r="D28" s="148"/>
      <c r="E28" s="148"/>
      <c r="F28" s="148"/>
      <c r="G28" s="148"/>
      <c r="H28" s="148"/>
      <c r="I28" s="148"/>
      <c r="J28" s="148"/>
      <c r="K28" s="148"/>
      <c r="L28" s="148"/>
      <c r="M28" s="148"/>
      <c r="N28" s="148"/>
    </row>
    <row r="30" spans="1:14">
      <c r="C30" s="79"/>
    </row>
    <row r="31" spans="1:14">
      <c r="C31" s="79" t="s">
        <v>45</v>
      </c>
    </row>
  </sheetData>
  <mergeCells count="7">
    <mergeCell ref="B27:N27"/>
    <mergeCell ref="B28:N28"/>
    <mergeCell ref="D2:E2"/>
    <mergeCell ref="B2:C2"/>
    <mergeCell ref="B16:C16"/>
    <mergeCell ref="D16:E16"/>
    <mergeCell ref="B14:N14"/>
  </mergeCells>
  <pageMargins left="0.7" right="0.7" top="0.75" bottom="0.75" header="0.3" footer="0.3"/>
  <pageSetup paperSize="9" scale="4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1412-DA24-4587-B1CA-3CD9AAD2A584}">
  <sheetPr>
    <pageSetUpPr fitToPage="1"/>
  </sheetPr>
  <dimension ref="A1:D12"/>
  <sheetViews>
    <sheetView workbookViewId="0">
      <selection activeCell="C9" sqref="C9"/>
    </sheetView>
  </sheetViews>
  <sheetFormatPr defaultColWidth="15.42578125" defaultRowHeight="21"/>
  <cols>
    <col min="1" max="1" width="4.85546875" style="3" customWidth="1"/>
    <col min="2" max="2" width="35.5703125" style="3" customWidth="1"/>
    <col min="3" max="3" width="21.7109375" style="3" bestFit="1" customWidth="1"/>
    <col min="4" max="4" width="108.42578125" style="3" customWidth="1"/>
    <col min="5" max="16384" width="15.42578125" style="3"/>
  </cols>
  <sheetData>
    <row r="1" spans="1:4" ht="87" customHeight="1">
      <c r="D1" s="15" t="s">
        <v>46</v>
      </c>
    </row>
    <row r="2" spans="1:4" ht="22.9" customHeight="1">
      <c r="B2" s="16" t="s">
        <v>47</v>
      </c>
      <c r="C2" s="17">
        <v>360000</v>
      </c>
    </row>
    <row r="3" spans="1:4" ht="22.9" customHeight="1">
      <c r="B3" s="18" t="s">
        <v>48</v>
      </c>
      <c r="C3" s="19">
        <v>0.36</v>
      </c>
    </row>
    <row r="4" spans="1:4" ht="22.9" customHeight="1">
      <c r="B4" s="20" t="s">
        <v>49</v>
      </c>
      <c r="C4" s="21">
        <v>240000</v>
      </c>
    </row>
    <row r="5" spans="1:4" ht="22.9" customHeight="1">
      <c r="B5" s="22"/>
      <c r="C5" s="23"/>
    </row>
    <row r="6" spans="1:4">
      <c r="A6" s="3">
        <v>9</v>
      </c>
      <c r="B6" s="24" t="s">
        <v>50</v>
      </c>
      <c r="C6" s="12">
        <f>(C4/1800000)*100</f>
        <v>13.333333333333334</v>
      </c>
    </row>
    <row r="7" spans="1:4">
      <c r="C7" s="5"/>
    </row>
    <row r="8" spans="1:4">
      <c r="A8" s="3">
        <v>10</v>
      </c>
      <c r="B8" s="24" t="s">
        <v>51</v>
      </c>
      <c r="C8" s="5"/>
    </row>
    <row r="9" spans="1:4">
      <c r="B9" s="3" t="s">
        <v>52</v>
      </c>
      <c r="C9" s="4">
        <f>(C4/64)*100</f>
        <v>375000</v>
      </c>
    </row>
    <row r="10" spans="1:4">
      <c r="B10" s="3" t="s">
        <v>53</v>
      </c>
      <c r="C10" s="11">
        <f>C9+C2</f>
        <v>735000</v>
      </c>
    </row>
    <row r="11" spans="1:4">
      <c r="B11" s="3" t="s">
        <v>54</v>
      </c>
      <c r="C11" s="11">
        <f>1800000+4200000</f>
        <v>6000000</v>
      </c>
    </row>
    <row r="12" spans="1:4">
      <c r="B12" s="3" t="s">
        <v>55</v>
      </c>
      <c r="C12" s="12">
        <f>(C10/C11)*100</f>
        <v>12.25</v>
      </c>
    </row>
  </sheetData>
  <pageMargins left="0.7" right="0.7" top="0.75" bottom="0.75" header="0.3" footer="0.3"/>
  <pageSetup paperSize="9" scale="76"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CD92-736D-44D3-8B03-3F5EABE882D4}">
  <sheetPr>
    <pageSetUpPr fitToPage="1"/>
  </sheetPr>
  <dimension ref="A1:L25"/>
  <sheetViews>
    <sheetView workbookViewId="0">
      <selection activeCell="C18" sqref="C18"/>
    </sheetView>
  </sheetViews>
  <sheetFormatPr defaultColWidth="8.85546875" defaultRowHeight="18.75"/>
  <cols>
    <col min="1" max="1" width="8.85546875" style="2"/>
    <col min="2" max="2" width="29.140625" style="6" customWidth="1"/>
    <col min="3" max="3" width="14.85546875" style="6" customWidth="1"/>
    <col min="4" max="4" width="16.7109375" style="6" bestFit="1" customWidth="1"/>
    <col min="5" max="5" width="15.42578125" style="6" customWidth="1"/>
    <col min="6" max="6" width="16.7109375" style="6" bestFit="1" customWidth="1"/>
    <col min="7" max="7" width="32" style="6" customWidth="1"/>
    <col min="8" max="8" width="18" style="6" customWidth="1"/>
    <col min="9" max="9" width="16.7109375" style="6" bestFit="1" customWidth="1"/>
    <col min="10" max="10" width="18" style="6" customWidth="1"/>
    <col min="11" max="11" width="16.7109375" style="6" bestFit="1" customWidth="1"/>
    <col min="12" max="12" width="12.140625" style="2" bestFit="1" customWidth="1"/>
    <col min="13" max="16384" width="8.85546875" style="6"/>
  </cols>
  <sheetData>
    <row r="1" spans="1:12" s="1" customFormat="1" ht="23.45" customHeight="1" thickBot="1">
      <c r="C1" s="158" t="s">
        <v>56</v>
      </c>
      <c r="D1" s="158"/>
      <c r="E1" s="158"/>
      <c r="F1" s="158"/>
      <c r="G1" s="158"/>
      <c r="H1" s="158"/>
      <c r="I1" s="158"/>
      <c r="J1" s="158"/>
      <c r="K1" s="158"/>
    </row>
    <row r="2" spans="1:12" s="25" customFormat="1" ht="23.45" customHeight="1" thickBot="1">
      <c r="A2" s="1"/>
      <c r="B2" s="62"/>
      <c r="C2" s="156">
        <v>44196</v>
      </c>
      <c r="D2" s="157"/>
      <c r="E2" s="156" t="s">
        <v>57</v>
      </c>
      <c r="F2" s="157"/>
      <c r="G2" s="62"/>
      <c r="H2" s="156">
        <v>44196</v>
      </c>
      <c r="I2" s="157"/>
      <c r="J2" s="156" t="s">
        <v>57</v>
      </c>
      <c r="K2" s="157"/>
      <c r="L2" s="1"/>
    </row>
    <row r="3" spans="1:12" s="25" customFormat="1" ht="23.45" customHeight="1">
      <c r="A3" s="1"/>
      <c r="B3" s="49"/>
      <c r="C3" s="50"/>
      <c r="D3" s="51"/>
      <c r="E3" s="50"/>
      <c r="F3" s="52"/>
      <c r="G3" s="49"/>
      <c r="H3" s="50"/>
      <c r="I3" s="53"/>
      <c r="J3" s="50"/>
      <c r="K3" s="53"/>
      <c r="L3" s="1"/>
    </row>
    <row r="4" spans="1:12" s="25" customFormat="1" ht="23.45" customHeight="1">
      <c r="A4" s="1"/>
      <c r="B4" s="54" t="s">
        <v>58</v>
      </c>
      <c r="C4" s="54"/>
      <c r="D4" s="55">
        <v>5000000</v>
      </c>
      <c r="E4" s="49"/>
      <c r="F4" s="56">
        <v>4000000</v>
      </c>
      <c r="G4" s="54" t="s">
        <v>59</v>
      </c>
      <c r="H4" s="49"/>
      <c r="I4" s="37"/>
      <c r="J4" s="49"/>
      <c r="K4" s="37"/>
      <c r="L4" s="1"/>
    </row>
    <row r="5" spans="1:12" s="25" customFormat="1" ht="23.45" customHeight="1">
      <c r="A5" s="1"/>
      <c r="B5" s="49"/>
      <c r="C5" s="49"/>
      <c r="E5" s="49"/>
      <c r="F5" s="57"/>
      <c r="G5" s="58" t="s">
        <v>60</v>
      </c>
      <c r="H5" s="59">
        <v>2000000</v>
      </c>
      <c r="I5" s="37"/>
      <c r="J5" s="59">
        <v>2000000</v>
      </c>
      <c r="K5" s="37"/>
      <c r="L5" s="1"/>
    </row>
    <row r="6" spans="1:12" s="25" customFormat="1" ht="23.45" customHeight="1">
      <c r="A6" s="1"/>
      <c r="B6" s="54" t="s">
        <v>61</v>
      </c>
      <c r="C6" s="54"/>
      <c r="E6" s="49"/>
      <c r="F6" s="57"/>
      <c r="G6" s="58" t="s">
        <v>62</v>
      </c>
      <c r="H6" s="59">
        <v>2200000</v>
      </c>
      <c r="I6" s="37"/>
      <c r="J6" s="59">
        <v>1600000</v>
      </c>
      <c r="K6" s="37"/>
      <c r="L6" s="1"/>
    </row>
    <row r="7" spans="1:12" s="25" customFormat="1" ht="23.45" customHeight="1">
      <c r="A7" s="1"/>
      <c r="B7" s="54"/>
      <c r="C7" s="54"/>
      <c r="E7" s="49"/>
      <c r="F7" s="57"/>
      <c r="G7" s="58"/>
      <c r="H7" s="59"/>
      <c r="I7" s="37"/>
      <c r="J7" s="59"/>
      <c r="K7" s="37"/>
      <c r="L7" s="1"/>
    </row>
    <row r="8" spans="1:12" s="25" customFormat="1" ht="23.45" customHeight="1">
      <c r="A8" s="1"/>
      <c r="B8" s="58" t="s">
        <v>63</v>
      </c>
      <c r="C8" s="59">
        <v>800000</v>
      </c>
      <c r="E8" s="59">
        <v>700000</v>
      </c>
      <c r="F8" s="57"/>
      <c r="G8" s="49"/>
      <c r="H8" s="49"/>
      <c r="I8" s="56">
        <v>4200000</v>
      </c>
      <c r="J8" s="49"/>
      <c r="K8" s="56">
        <v>3600000</v>
      </c>
      <c r="L8" s="1"/>
    </row>
    <row r="9" spans="1:12" s="25" customFormat="1" ht="23.45" customHeight="1">
      <c r="A9" s="1"/>
      <c r="B9" s="58" t="s">
        <v>35</v>
      </c>
      <c r="C9" s="59">
        <v>710000</v>
      </c>
      <c r="E9" s="59">
        <v>600000</v>
      </c>
      <c r="F9" s="57"/>
      <c r="G9" s="54" t="s">
        <v>64</v>
      </c>
      <c r="H9" s="59">
        <v>1100000</v>
      </c>
      <c r="I9" s="37"/>
      <c r="J9" s="59">
        <v>800000</v>
      </c>
      <c r="K9" s="37"/>
      <c r="L9" s="1"/>
    </row>
    <row r="10" spans="1:12" s="25" customFormat="1" ht="23.45" customHeight="1">
      <c r="A10" s="1"/>
      <c r="B10" s="58" t="s">
        <v>37</v>
      </c>
      <c r="C10" s="59">
        <v>90000</v>
      </c>
      <c r="E10" s="59">
        <v>100000</v>
      </c>
      <c r="F10" s="57"/>
      <c r="G10" s="54" t="s">
        <v>65</v>
      </c>
      <c r="H10" s="59">
        <v>1300000</v>
      </c>
      <c r="I10" s="37"/>
      <c r="J10" s="59">
        <v>1000000</v>
      </c>
      <c r="K10" s="37"/>
      <c r="L10" s="1"/>
    </row>
    <row r="11" spans="1:12" s="25" customFormat="1" ht="23.45" customHeight="1" thickBot="1">
      <c r="A11" s="1"/>
      <c r="B11" s="49"/>
      <c r="C11" s="40"/>
      <c r="D11" s="60">
        <v>1600000</v>
      </c>
      <c r="E11" s="40"/>
      <c r="F11" s="61">
        <v>1400000</v>
      </c>
      <c r="G11" s="49"/>
      <c r="H11" s="40"/>
      <c r="I11" s="61">
        <v>2400000</v>
      </c>
      <c r="J11" s="40"/>
      <c r="K11" s="61">
        <v>1800000</v>
      </c>
      <c r="L11" s="1"/>
    </row>
    <row r="12" spans="1:12" s="25" customFormat="1" ht="23.45" customHeight="1" thickBot="1">
      <c r="A12" s="1"/>
      <c r="B12" s="63" t="s">
        <v>38</v>
      </c>
      <c r="C12" s="64"/>
      <c r="D12" s="65">
        <v>6600000</v>
      </c>
      <c r="E12" s="66"/>
      <c r="F12" s="65">
        <v>5400000</v>
      </c>
      <c r="G12" s="67"/>
      <c r="H12" s="66"/>
      <c r="I12" s="65">
        <v>6600000</v>
      </c>
      <c r="J12" s="68"/>
      <c r="K12" s="65">
        <v>5400000</v>
      </c>
      <c r="L12" s="1"/>
    </row>
    <row r="13" spans="1:12" s="2" customFormat="1">
      <c r="B13" s="69" t="s">
        <v>66</v>
      </c>
    </row>
    <row r="14" spans="1:12" s="2" customFormat="1"/>
    <row r="15" spans="1:12">
      <c r="B15" s="70" t="s">
        <v>67</v>
      </c>
      <c r="D15" s="7"/>
    </row>
    <row r="16" spans="1:12">
      <c r="B16" s="6" t="s">
        <v>68</v>
      </c>
      <c r="D16" s="6">
        <f>0.05*((H9+J9)/2)</f>
        <v>47500</v>
      </c>
    </row>
    <row r="17" spans="2:8">
      <c r="B17" s="6" t="s">
        <v>69</v>
      </c>
      <c r="D17" s="6">
        <f>0.02*((H10+J10)/2)</f>
        <v>23000</v>
      </c>
    </row>
    <row r="18" spans="2:8">
      <c r="B18" s="6" t="s">
        <v>70</v>
      </c>
      <c r="D18" s="6">
        <f>D16+D17</f>
        <v>70500</v>
      </c>
    </row>
    <row r="19" spans="2:8">
      <c r="B19" s="6" t="s">
        <v>71</v>
      </c>
      <c r="D19" s="6">
        <f>(I11+K11)/2</f>
        <v>2100000</v>
      </c>
    </row>
    <row r="20" spans="2:8">
      <c r="B20" s="6" t="s">
        <v>72</v>
      </c>
      <c r="D20" s="13">
        <f>(D18/D19)*100</f>
        <v>3.3571428571428572</v>
      </c>
    </row>
    <row r="21" spans="2:8">
      <c r="B21" s="70" t="s">
        <v>73</v>
      </c>
      <c r="H21" s="9"/>
    </row>
    <row r="22" spans="2:8">
      <c r="B22" s="7" t="s">
        <v>74</v>
      </c>
      <c r="D22" s="8">
        <f>H6-J6</f>
        <v>600000</v>
      </c>
    </row>
    <row r="23" spans="2:8">
      <c r="B23" s="6" t="s">
        <v>75</v>
      </c>
      <c r="D23" s="6">
        <f>(I8+K8)/2</f>
        <v>3900000</v>
      </c>
    </row>
    <row r="24" spans="2:8">
      <c r="B24" s="6" t="s">
        <v>76</v>
      </c>
      <c r="D24" s="13">
        <f>(D22/D23)*100</f>
        <v>15.384615384615385</v>
      </c>
      <c r="E24" s="14"/>
    </row>
    <row r="25" spans="2:8">
      <c r="D25" s="10"/>
    </row>
  </sheetData>
  <mergeCells count="5">
    <mergeCell ref="E2:F2"/>
    <mergeCell ref="C2:D2"/>
    <mergeCell ref="J2:K2"/>
    <mergeCell ref="H2:I2"/>
    <mergeCell ref="C1:K1"/>
  </mergeCells>
  <pageMargins left="0.7" right="0.7" top="0.75" bottom="0.75" header="0.3" footer="0.3"/>
  <pageSetup paperSize="9" scale="6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3AEE5-2F9B-41D5-9906-6610C67F3341}">
  <dimension ref="A1:M14"/>
  <sheetViews>
    <sheetView workbookViewId="0">
      <selection activeCell="B16" sqref="B16"/>
    </sheetView>
  </sheetViews>
  <sheetFormatPr defaultRowHeight="15"/>
  <cols>
    <col min="1" max="1" width="18.7109375" customWidth="1"/>
    <col min="4" max="4" width="18.5703125" customWidth="1"/>
  </cols>
  <sheetData>
    <row r="1" spans="1:13" ht="15.75" thickBot="1">
      <c r="B1" s="159" t="s">
        <v>77</v>
      </c>
      <c r="C1" s="159"/>
      <c r="D1" s="159"/>
      <c r="E1" s="159"/>
      <c r="F1" s="159"/>
    </row>
    <row r="2" spans="1:13" ht="15.75" thickBot="1">
      <c r="A2" s="123" t="s">
        <v>78</v>
      </c>
      <c r="B2" s="117">
        <v>45291</v>
      </c>
      <c r="C2" s="109">
        <v>44927</v>
      </c>
      <c r="D2" s="122" t="s">
        <v>79</v>
      </c>
      <c r="E2" s="117">
        <v>45291</v>
      </c>
      <c r="F2" s="109">
        <v>44927</v>
      </c>
    </row>
    <row r="3" spans="1:13">
      <c r="A3" s="113" t="s">
        <v>80</v>
      </c>
      <c r="B3" s="104">
        <v>495</v>
      </c>
      <c r="C3" s="112">
        <v>500</v>
      </c>
      <c r="D3" s="118" t="s">
        <v>29</v>
      </c>
      <c r="E3" s="104">
        <v>520</v>
      </c>
      <c r="F3" s="112">
        <v>400</v>
      </c>
    </row>
    <row r="4" spans="1:13">
      <c r="A4" s="114" t="s">
        <v>81</v>
      </c>
      <c r="B4" s="105">
        <v>330</v>
      </c>
      <c r="C4" s="106">
        <v>260</v>
      </c>
      <c r="D4" s="119" t="s">
        <v>82</v>
      </c>
      <c r="E4" s="105">
        <v>310</v>
      </c>
      <c r="F4" s="106">
        <v>325</v>
      </c>
    </row>
    <row r="5" spans="1:13">
      <c r="A5" s="114" t="s">
        <v>63</v>
      </c>
      <c r="B5" s="105">
        <v>140</v>
      </c>
      <c r="C5" s="106">
        <v>90</v>
      </c>
      <c r="D5" s="119" t="s">
        <v>83</v>
      </c>
      <c r="E5" s="105">
        <v>220</v>
      </c>
      <c r="F5" s="106">
        <v>195</v>
      </c>
    </row>
    <row r="6" spans="1:13" ht="15.75" thickBot="1">
      <c r="A6" s="115" t="s">
        <v>84</v>
      </c>
      <c r="B6" s="107">
        <v>85</v>
      </c>
      <c r="C6" s="108">
        <v>70</v>
      </c>
      <c r="D6" s="120"/>
      <c r="E6" s="107"/>
      <c r="F6" s="108"/>
    </row>
    <row r="7" spans="1:13" ht="15.75" thickBot="1">
      <c r="A7" s="116"/>
      <c r="B7" s="110">
        <v>1050</v>
      </c>
      <c r="C7" s="111">
        <v>920</v>
      </c>
      <c r="D7" s="121"/>
      <c r="E7" s="110">
        <v>1050</v>
      </c>
      <c r="F7" s="111">
        <v>920</v>
      </c>
    </row>
    <row r="8" spans="1:13">
      <c r="J8" s="75"/>
      <c r="K8" s="75"/>
      <c r="L8" s="102"/>
      <c r="M8" s="103"/>
    </row>
    <row r="9" spans="1:13">
      <c r="A9" s="124" t="s">
        <v>85</v>
      </c>
      <c r="B9" s="124" t="s">
        <v>86</v>
      </c>
      <c r="C9" s="124"/>
      <c r="D9" s="124"/>
      <c r="E9" s="124"/>
      <c r="F9" s="124" t="s">
        <v>87</v>
      </c>
      <c r="J9" s="75"/>
      <c r="K9" s="75"/>
      <c r="L9" s="102"/>
      <c r="M9" s="103"/>
    </row>
    <row r="10" spans="1:13">
      <c r="J10" s="75"/>
      <c r="K10" s="75"/>
      <c r="L10" s="75"/>
      <c r="M10" s="75"/>
    </row>
    <row r="11" spans="1:13">
      <c r="J11" s="75"/>
      <c r="K11" s="75"/>
      <c r="L11" s="75"/>
      <c r="M11" s="75"/>
    </row>
    <row r="12" spans="1:13">
      <c r="J12" s="75"/>
      <c r="K12" s="75"/>
      <c r="L12" s="75"/>
      <c r="M12" s="75"/>
    </row>
    <row r="13" spans="1:13">
      <c r="J13" s="75"/>
      <c r="K13" s="75"/>
      <c r="L13" s="75"/>
      <c r="M13" s="75"/>
    </row>
    <row r="14" spans="1:13">
      <c r="A14" s="124" t="s">
        <v>88</v>
      </c>
      <c r="B14" s="125">
        <f>F3/F7</f>
        <v>0.43478260869565216</v>
      </c>
      <c r="C14" s="125">
        <f>E3/E7</f>
        <v>0.49523809523809526</v>
      </c>
    </row>
  </sheetData>
  <mergeCells count="1">
    <mergeCell ref="B1:F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B258E-4E22-4363-937B-ED8C382F159A}">
  <dimension ref="A1:K11"/>
  <sheetViews>
    <sheetView workbookViewId="0">
      <selection activeCell="F15" sqref="F15"/>
    </sheetView>
  </sheetViews>
  <sheetFormatPr defaultRowHeight="15"/>
  <cols>
    <col min="4" max="4" width="21.28515625" customWidth="1"/>
    <col min="5" max="5" width="16.7109375" customWidth="1"/>
    <col min="6" max="6" width="24.28515625" customWidth="1"/>
    <col min="7" max="7" width="14.42578125" customWidth="1"/>
  </cols>
  <sheetData>
    <row r="1" spans="1:11" ht="15.75" thickBot="1"/>
    <row r="2" spans="1:11" ht="15.75" thickBot="1">
      <c r="A2" s="75">
        <v>14</v>
      </c>
      <c r="B2" s="75">
        <v>1.66</v>
      </c>
      <c r="C2" s="75"/>
      <c r="D2" s="81" t="s">
        <v>80</v>
      </c>
      <c r="E2" s="82">
        <v>400000</v>
      </c>
      <c r="F2" s="83" t="s">
        <v>59</v>
      </c>
      <c r="G2" s="84">
        <v>150000</v>
      </c>
      <c r="H2" s="75"/>
      <c r="I2" s="75"/>
      <c r="J2" s="75"/>
      <c r="K2" s="75"/>
    </row>
    <row r="3" spans="1:11" ht="15.75" thickBot="1">
      <c r="A3" s="75">
        <v>15</v>
      </c>
      <c r="B3" s="75">
        <v>0.86</v>
      </c>
      <c r="C3" s="75"/>
      <c r="D3" s="85" t="s">
        <v>61</v>
      </c>
      <c r="E3" s="86"/>
      <c r="F3" s="87" t="s">
        <v>89</v>
      </c>
      <c r="G3" s="88"/>
      <c r="H3" s="75"/>
      <c r="K3" s="75"/>
    </row>
    <row r="4" spans="1:11" ht="15.75" thickBot="1">
      <c r="A4" s="75"/>
      <c r="B4" s="75"/>
      <c r="C4" s="75"/>
      <c r="D4" s="90" t="s">
        <v>90</v>
      </c>
      <c r="E4" s="91">
        <v>140000</v>
      </c>
      <c r="F4" s="92" t="s">
        <v>91</v>
      </c>
      <c r="G4" s="93">
        <v>275000</v>
      </c>
      <c r="H4" s="75"/>
      <c r="K4" s="75"/>
    </row>
    <row r="5" spans="1:11" ht="15.75" thickBot="1">
      <c r="A5" s="75"/>
      <c r="B5" s="75"/>
      <c r="C5" s="75"/>
      <c r="D5" s="90" t="s">
        <v>92</v>
      </c>
      <c r="E5" s="91">
        <v>45000</v>
      </c>
      <c r="F5" s="92" t="s">
        <v>93</v>
      </c>
      <c r="G5" s="93">
        <v>108900</v>
      </c>
      <c r="H5" s="75"/>
      <c r="I5" s="75"/>
      <c r="J5" s="75"/>
      <c r="K5" s="75"/>
    </row>
    <row r="6" spans="1:11" ht="15.75" thickBot="1">
      <c r="A6" s="75"/>
      <c r="B6" s="75"/>
      <c r="C6" s="75"/>
      <c r="D6" s="90" t="s">
        <v>94</v>
      </c>
      <c r="E6" s="91">
        <v>70000</v>
      </c>
      <c r="F6" s="87" t="s">
        <v>95</v>
      </c>
      <c r="G6" s="88"/>
      <c r="H6" s="75"/>
      <c r="I6" s="75"/>
      <c r="J6" s="75"/>
      <c r="K6" s="75"/>
    </row>
    <row r="7" spans="1:11" ht="15.75" thickBot="1">
      <c r="A7" s="75"/>
      <c r="B7" s="75"/>
      <c r="C7" s="75"/>
      <c r="D7" s="94"/>
      <c r="E7" s="95"/>
      <c r="F7" s="96" t="s">
        <v>96</v>
      </c>
      <c r="G7" s="97">
        <v>121100</v>
      </c>
      <c r="H7" s="75"/>
      <c r="I7" s="75"/>
      <c r="J7" s="75"/>
      <c r="K7" s="75"/>
    </row>
    <row r="8" spans="1:11" ht="15.75" thickBot="1">
      <c r="A8" s="75"/>
      <c r="B8" s="75"/>
      <c r="C8" s="75"/>
      <c r="D8" s="98" t="s">
        <v>97</v>
      </c>
      <c r="E8" s="99">
        <v>655000</v>
      </c>
      <c r="F8" s="100"/>
      <c r="G8" s="101">
        <v>655000</v>
      </c>
      <c r="H8" s="75"/>
      <c r="I8" s="75"/>
      <c r="J8" s="75"/>
      <c r="K8" s="75"/>
    </row>
    <row r="9" spans="1:11">
      <c r="A9" s="75"/>
      <c r="B9" s="75"/>
      <c r="C9" s="75"/>
      <c r="D9" s="75"/>
      <c r="E9" s="75"/>
      <c r="F9" s="75"/>
      <c r="G9" s="75"/>
      <c r="H9" s="75"/>
      <c r="I9" s="75"/>
      <c r="J9" s="75"/>
      <c r="K9" s="75"/>
    </row>
    <row r="10" spans="1:11">
      <c r="D10" s="89">
        <v>43000</v>
      </c>
      <c r="E10" s="75" t="s">
        <v>98</v>
      </c>
    </row>
    <row r="11" spans="1:11">
      <c r="D11" s="89">
        <v>10500</v>
      </c>
      <c r="E11" s="75" t="s">
        <v>99</v>
      </c>
    </row>
  </sheetData>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8CA7B-8C06-4462-8FBF-3CA1AFB635CE}">
  <sheetPr>
    <pageSetUpPr fitToPage="1"/>
  </sheetPr>
  <dimension ref="A1:N29"/>
  <sheetViews>
    <sheetView workbookViewId="0">
      <selection activeCell="J13" sqref="J13"/>
    </sheetView>
  </sheetViews>
  <sheetFormatPr defaultColWidth="9" defaultRowHeight="15"/>
  <cols>
    <col min="1" max="1" width="10.42578125" style="128" customWidth="1"/>
    <col min="2" max="2" width="29.28515625" style="128" customWidth="1"/>
    <col min="3" max="3" width="15.5703125" style="128" customWidth="1"/>
    <col min="4" max="7" width="9" style="128"/>
    <col min="8" max="8" width="11.5703125" style="128" customWidth="1"/>
    <col min="9" max="16384" width="9" style="128"/>
  </cols>
  <sheetData>
    <row r="1" spans="1:14" s="133" customFormat="1" ht="47.65" customHeight="1">
      <c r="A1" s="161" t="s">
        <v>100</v>
      </c>
      <c r="B1" s="161"/>
      <c r="C1" s="161"/>
      <c r="D1" s="161"/>
      <c r="E1" s="161"/>
      <c r="F1" s="161"/>
      <c r="G1" s="161"/>
      <c r="H1" s="161"/>
      <c r="I1" s="161"/>
      <c r="J1" s="161"/>
      <c r="K1" s="161"/>
      <c r="L1" s="161"/>
      <c r="M1" s="161"/>
      <c r="N1" s="161"/>
    </row>
    <row r="2" spans="1:14">
      <c r="C2" s="129"/>
      <c r="D2" s="129"/>
      <c r="F2" s="129"/>
      <c r="G2" s="129"/>
    </row>
    <row r="3" spans="1:14">
      <c r="A3" s="127" t="s">
        <v>101</v>
      </c>
      <c r="C3" s="132">
        <v>145000</v>
      </c>
    </row>
    <row r="4" spans="1:14">
      <c r="A4" s="127" t="s">
        <v>102</v>
      </c>
      <c r="C4" s="132">
        <v>23000</v>
      </c>
    </row>
    <row r="5" spans="1:14">
      <c r="A5" s="127" t="s">
        <v>103</v>
      </c>
      <c r="C5" s="132">
        <v>80000</v>
      </c>
    </row>
    <row r="6" spans="1:14">
      <c r="A6" s="127" t="s">
        <v>104</v>
      </c>
      <c r="C6" s="132">
        <v>225000</v>
      </c>
      <c r="D6" s="130">
        <v>2.5000000000000001E-2</v>
      </c>
    </row>
    <row r="7" spans="1:14">
      <c r="A7" s="127" t="s">
        <v>105</v>
      </c>
      <c r="C7" s="132">
        <v>100000</v>
      </c>
      <c r="D7" s="130">
        <v>0.04</v>
      </c>
    </row>
    <row r="8" spans="1:14">
      <c r="A8" s="127" t="s">
        <v>106</v>
      </c>
      <c r="C8" s="132">
        <v>15000</v>
      </c>
      <c r="D8" s="131">
        <v>0.01</v>
      </c>
    </row>
    <row r="9" spans="1:14">
      <c r="B9" s="127"/>
    </row>
    <row r="10" spans="1:14">
      <c r="A10" s="128">
        <v>20</v>
      </c>
      <c r="B10" s="160" t="s">
        <v>107</v>
      </c>
      <c r="C10" s="160"/>
      <c r="D10" s="160"/>
      <c r="E10" s="160"/>
      <c r="F10" s="160"/>
      <c r="G10" s="160"/>
      <c r="H10" s="160"/>
      <c r="I10" s="160"/>
      <c r="J10" s="160"/>
    </row>
    <row r="11" spans="1:14">
      <c r="B11" s="127"/>
      <c r="D11" s="128" t="s">
        <v>108</v>
      </c>
    </row>
    <row r="12" spans="1:14" ht="15.75">
      <c r="B12" s="128" t="s">
        <v>109</v>
      </c>
      <c r="C12" s="134">
        <f>(C14/D14)*D12</f>
        <v>106666.66666666667</v>
      </c>
      <c r="D12" s="128">
        <v>100</v>
      </c>
    </row>
    <row r="13" spans="1:14">
      <c r="B13" s="127" t="s">
        <v>110</v>
      </c>
      <c r="D13" s="128">
        <v>25</v>
      </c>
    </row>
    <row r="14" spans="1:14">
      <c r="B14" s="127" t="s">
        <v>111</v>
      </c>
      <c r="C14" s="132">
        <v>80000</v>
      </c>
      <c r="D14" s="128">
        <v>75</v>
      </c>
    </row>
    <row r="15" spans="1:14">
      <c r="B15" s="127"/>
      <c r="C15" s="132"/>
    </row>
    <row r="16" spans="1:14">
      <c r="A16" s="128">
        <v>21</v>
      </c>
      <c r="B16" s="160" t="s">
        <v>112</v>
      </c>
      <c r="C16" s="160"/>
      <c r="D16" s="160"/>
      <c r="E16" s="160"/>
      <c r="F16" s="160"/>
      <c r="G16" s="160"/>
      <c r="H16" s="160"/>
      <c r="I16" s="160"/>
      <c r="J16" s="160"/>
    </row>
    <row r="18" spans="1:9" ht="15.75">
      <c r="B18" t="s">
        <v>113</v>
      </c>
      <c r="C18">
        <v>2.5000000000000001E-2</v>
      </c>
      <c r="D18" s="136">
        <f>C18*H21</f>
        <v>5625</v>
      </c>
      <c r="F18" s="162" t="s">
        <v>114</v>
      </c>
      <c r="G18" s="162"/>
      <c r="H18" s="138">
        <v>145000</v>
      </c>
    </row>
    <row r="19" spans="1:9" ht="15.75">
      <c r="B19" t="s">
        <v>115</v>
      </c>
      <c r="C19">
        <v>0.04</v>
      </c>
      <c r="D19" s="136">
        <f>C19*H22</f>
        <v>4000</v>
      </c>
      <c r="F19" s="162" t="s">
        <v>62</v>
      </c>
      <c r="G19" s="162"/>
      <c r="H19" s="138">
        <v>23000</v>
      </c>
    </row>
    <row r="20" spans="1:9" ht="15.75">
      <c r="B20" t="s">
        <v>17</v>
      </c>
      <c r="C20">
        <v>0.01</v>
      </c>
      <c r="D20" s="136">
        <f>C20*H23</f>
        <v>150</v>
      </c>
      <c r="F20" s="162" t="s">
        <v>116</v>
      </c>
      <c r="G20" s="162"/>
      <c r="H20" s="138">
        <v>80000</v>
      </c>
    </row>
    <row r="21" spans="1:9" ht="15.75">
      <c r="A21"/>
      <c r="F21" s="162" t="s">
        <v>117</v>
      </c>
      <c r="G21" s="162"/>
      <c r="H21" s="138">
        <v>225000</v>
      </c>
    </row>
    <row r="22" spans="1:9" ht="15.75">
      <c r="A22"/>
      <c r="D22" s="137"/>
      <c r="F22" s="162" t="s">
        <v>118</v>
      </c>
      <c r="G22" s="162"/>
      <c r="H22" s="138">
        <v>100000</v>
      </c>
    </row>
    <row r="23" spans="1:9" ht="15.75">
      <c r="A23"/>
      <c r="D23" s="137"/>
      <c r="F23" s="162" t="s">
        <v>119</v>
      </c>
      <c r="G23" s="162"/>
      <c r="H23" s="138">
        <v>15000</v>
      </c>
    </row>
    <row r="24" spans="1:9" ht="15.75">
      <c r="A24"/>
      <c r="B24"/>
      <c r="C24" s="146">
        <f>D18+D19+D20</f>
        <v>9775</v>
      </c>
      <c r="F24" s="137"/>
      <c r="G24" s="137"/>
      <c r="H24"/>
      <c r="I24"/>
    </row>
    <row r="25" spans="1:9" ht="15.75">
      <c r="A25"/>
      <c r="B25"/>
      <c r="C25"/>
      <c r="F25" s="137"/>
      <c r="G25" s="137"/>
      <c r="H25"/>
      <c r="I25"/>
    </row>
    <row r="26" spans="1:9" ht="15.75">
      <c r="A26"/>
      <c r="B26"/>
      <c r="C26"/>
      <c r="F26" s="137"/>
      <c r="G26" s="137"/>
      <c r="H26"/>
      <c r="I26"/>
    </row>
    <row r="27" spans="1:9" ht="15.75">
      <c r="A27"/>
      <c r="B27"/>
      <c r="C27"/>
      <c r="D27" s="137"/>
      <c r="E27" s="137"/>
      <c r="F27" s="137"/>
      <c r="G27" s="137"/>
      <c r="H27"/>
      <c r="I27"/>
    </row>
    <row r="28" spans="1:9" ht="15.75">
      <c r="A28"/>
      <c r="B28"/>
      <c r="C28"/>
      <c r="D28" s="137"/>
      <c r="E28" s="137"/>
      <c r="F28" s="137"/>
      <c r="G28" s="137"/>
      <c r="H28"/>
      <c r="I28"/>
    </row>
    <row r="29" spans="1:9" ht="15.75">
      <c r="A29"/>
      <c r="B29"/>
      <c r="C29"/>
      <c r="D29" s="137"/>
      <c r="E29" s="137"/>
      <c r="F29" s="137"/>
      <c r="G29" s="137"/>
      <c r="H29"/>
      <c r="I29"/>
    </row>
  </sheetData>
  <mergeCells count="9">
    <mergeCell ref="B10:J10"/>
    <mergeCell ref="B16:J16"/>
    <mergeCell ref="A1:N1"/>
    <mergeCell ref="F23:G23"/>
    <mergeCell ref="F22:G22"/>
    <mergeCell ref="F21:G21"/>
    <mergeCell ref="F20:G20"/>
    <mergeCell ref="F19:G19"/>
    <mergeCell ref="F18:G18"/>
  </mergeCells>
  <pageMargins left="0.7" right="0.7" top="0.75" bottom="0.75" header="0.3" footer="0.3"/>
  <pageSetup paperSize="9" scale="84"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6A4A-EC2F-4304-92C1-A14B4EFF8C44}">
  <dimension ref="A1:K14"/>
  <sheetViews>
    <sheetView topLeftCell="B1" workbookViewId="0">
      <selection activeCell="K14" sqref="K14"/>
    </sheetView>
  </sheetViews>
  <sheetFormatPr defaultRowHeight="15"/>
  <cols>
    <col min="4" max="5" width="14.85546875" customWidth="1"/>
    <col min="6" max="6" width="19.7109375" customWidth="1"/>
    <col min="7" max="7" width="14.85546875" customWidth="1"/>
  </cols>
  <sheetData>
    <row r="1" spans="1:11" ht="15.75" thickBot="1"/>
    <row r="2" spans="1:11" ht="16.5" thickBot="1">
      <c r="D2" s="165" t="s">
        <v>120</v>
      </c>
      <c r="E2" s="166"/>
      <c r="F2" s="167" t="s">
        <v>121</v>
      </c>
      <c r="G2" s="168"/>
    </row>
    <row r="3" spans="1:11" ht="16.5" thickTop="1" thickBot="1">
      <c r="A3">
        <v>22</v>
      </c>
      <c r="B3">
        <f>(J4/J5)*100</f>
        <v>13.606878865590588</v>
      </c>
      <c r="D3" s="139" t="s">
        <v>122</v>
      </c>
      <c r="E3" s="140">
        <v>320000</v>
      </c>
      <c r="F3" s="139" t="s">
        <v>123</v>
      </c>
      <c r="G3" s="140">
        <v>125000</v>
      </c>
    </row>
    <row r="4" spans="1:11" ht="15.75" thickBot="1">
      <c r="D4" s="139" t="s">
        <v>124</v>
      </c>
      <c r="E4" s="140">
        <v>87000</v>
      </c>
      <c r="F4" s="139" t="s">
        <v>125</v>
      </c>
      <c r="G4" s="140">
        <v>52000</v>
      </c>
      <c r="I4" t="s">
        <v>111</v>
      </c>
      <c r="J4" s="135">
        <v>22550</v>
      </c>
    </row>
    <row r="5" spans="1:11">
      <c r="D5" s="169" t="s">
        <v>126</v>
      </c>
      <c r="E5" s="163">
        <v>34000</v>
      </c>
      <c r="F5" s="141" t="s">
        <v>127</v>
      </c>
      <c r="G5" s="163">
        <v>165000</v>
      </c>
      <c r="I5" t="s">
        <v>128</v>
      </c>
      <c r="J5" s="136">
        <f>(G3+G4+G3+(G4-J4))/2</f>
        <v>165725</v>
      </c>
    </row>
    <row r="6" spans="1:11" ht="15.75" thickBot="1">
      <c r="D6" s="170"/>
      <c r="E6" s="164"/>
      <c r="F6" s="139" t="s">
        <v>129</v>
      </c>
      <c r="G6" s="164"/>
    </row>
    <row r="7" spans="1:11">
      <c r="D7" s="141" t="s">
        <v>130</v>
      </c>
      <c r="E7" s="163">
        <v>22350</v>
      </c>
      <c r="F7" s="141" t="s">
        <v>131</v>
      </c>
      <c r="G7" s="163">
        <v>80000</v>
      </c>
    </row>
    <row r="8" spans="1:11" ht="15.75" thickBot="1">
      <c r="D8" s="139" t="s">
        <v>132</v>
      </c>
      <c r="E8" s="164"/>
      <c r="F8" s="139" t="s">
        <v>133</v>
      </c>
      <c r="G8" s="164"/>
      <c r="J8">
        <v>125000</v>
      </c>
      <c r="K8">
        <v>125000</v>
      </c>
    </row>
    <row r="9" spans="1:11" ht="15.75" thickBot="1">
      <c r="D9" s="139"/>
      <c r="E9" s="142"/>
      <c r="F9" s="139" t="s">
        <v>134</v>
      </c>
      <c r="G9" s="140">
        <v>21150</v>
      </c>
      <c r="J9">
        <v>52000</v>
      </c>
      <c r="K9">
        <f>52000-22550</f>
        <v>29450</v>
      </c>
    </row>
    <row r="10" spans="1:11" ht="15.75" thickBot="1">
      <c r="D10" s="139"/>
      <c r="E10" s="142"/>
      <c r="F10" s="139" t="s">
        <v>135</v>
      </c>
      <c r="G10" s="140">
        <v>8551</v>
      </c>
    </row>
    <row r="11" spans="1:11" ht="15.75" thickBot="1">
      <c r="D11" s="139"/>
      <c r="E11" s="142"/>
      <c r="F11" s="139" t="s">
        <v>136</v>
      </c>
      <c r="G11" s="140">
        <v>11649</v>
      </c>
      <c r="J11">
        <f>J8+J9</f>
        <v>177000</v>
      </c>
      <c r="K11">
        <f>K8+K9</f>
        <v>154450</v>
      </c>
    </row>
    <row r="12" spans="1:11" ht="16.5" thickBot="1">
      <c r="D12" s="143"/>
      <c r="E12" s="144">
        <f>SUM(E3:E11)</f>
        <v>463350</v>
      </c>
      <c r="F12" s="145"/>
      <c r="G12" s="144">
        <f>SUM(G3:G11)</f>
        <v>463350</v>
      </c>
      <c r="K12">
        <f>K11+J11</f>
        <v>331450</v>
      </c>
    </row>
    <row r="13" spans="1:11">
      <c r="G13" s="136"/>
      <c r="K13">
        <f>K12/2</f>
        <v>165725</v>
      </c>
    </row>
    <row r="14" spans="1:11">
      <c r="G14" s="136"/>
    </row>
  </sheetData>
  <mergeCells count="7">
    <mergeCell ref="E7:E8"/>
    <mergeCell ref="G7:G8"/>
    <mergeCell ref="D2:E2"/>
    <mergeCell ref="F2:G2"/>
    <mergeCell ref="D5:D6"/>
    <mergeCell ref="E5:E6"/>
    <mergeCell ref="G5:G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FB147838917144860301EB1673D6EA" ma:contentTypeVersion="21" ma:contentTypeDescription="Create a new document." ma:contentTypeScope="" ma:versionID="4bcb5126a087214850962b9f44615e6a">
  <xsd:schema xmlns:xsd="http://www.w3.org/2001/XMLSchema" xmlns:xs="http://www.w3.org/2001/XMLSchema" xmlns:p="http://schemas.microsoft.com/office/2006/metadata/properties" xmlns:ns2="7cecb473-7c92-47ba-a3a7-2dc7beb8dbdf" xmlns:ns3="3587f15f-2ef6-4a39-b1a0-866c0d5e72b7" targetNamespace="http://schemas.microsoft.com/office/2006/metadata/properties" ma:root="true" ma:fieldsID="c05eb0d954ba3c84970d0aa8adb21002" ns2:_="" ns3:_="">
    <xsd:import namespace="7cecb473-7c92-47ba-a3a7-2dc7beb8dbdf"/>
    <xsd:import namespace="3587f15f-2ef6-4a39-b1a0-866c0d5e72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NotebookType" minOccurs="0"/>
                <xsd:element ref="ns2:FolderType" minOccurs="0"/>
                <xsd:element ref="ns2:CultureName" minOccurs="0"/>
                <xsd:element ref="ns2:AppVersion" minOccurs="0"/>
                <xsd:element ref="ns2:TeamsChannelId"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ecb473-7c92-47ba-a3a7-2dc7beb8db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otebookType" ma:index="17" nillable="true" ma:displayName="Notebook Type" ma:internalName="NotebookType">
      <xsd:simpleType>
        <xsd:restriction base="dms:Text"/>
      </xsd:simpleType>
    </xsd:element>
    <xsd:element name="FolderType" ma:index="18" nillable="true" ma:displayName="Folder Type" ma:internalName="FolderType">
      <xsd:simpleType>
        <xsd:restriction base="dms:Text"/>
      </xsd:simpleType>
    </xsd:element>
    <xsd:element name="CultureName" ma:index="19" nillable="true" ma:displayName="Culture Name" ma:internalName="CultureName">
      <xsd:simpleType>
        <xsd:restriction base="dms:Text"/>
      </xsd:simpleType>
    </xsd:element>
    <xsd:element name="AppVersion" ma:index="20" nillable="true" ma:displayName="App Version" ma:internalName="AppVersion">
      <xsd:simpleType>
        <xsd:restriction base="dms:Text"/>
      </xsd:simpleType>
    </xsd:element>
    <xsd:element name="TeamsChannelId" ma:index="21" nillable="true" ma:displayName="Teams Channel Id" ma:internalName="TeamsChannelId">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d5477cde-f098-4d32-ba13-c78038edde3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587f15f-2ef6-4a39-b1a0-866c0d5e72b7"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00b02871-3671-441e-bf0e-ba3f043694bb}" ma:internalName="TaxCatchAll" ma:showField="CatchAllData" ma:web="3587f15f-2ef6-4a39-b1a0-866c0d5e72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ppVersion xmlns="7cecb473-7c92-47ba-a3a7-2dc7beb8dbdf" xsi:nil="true"/>
    <CultureName xmlns="7cecb473-7c92-47ba-a3a7-2dc7beb8dbdf" xsi:nil="true"/>
    <FolderType xmlns="7cecb473-7c92-47ba-a3a7-2dc7beb8dbdf" xsi:nil="true"/>
    <TeamsChannelId xmlns="7cecb473-7c92-47ba-a3a7-2dc7beb8dbdf" xsi:nil="true"/>
    <NotebookType xmlns="7cecb473-7c92-47ba-a3a7-2dc7beb8dbdf" xsi:nil="true"/>
    <TaxCatchAll xmlns="3587f15f-2ef6-4a39-b1a0-866c0d5e72b7" xsi:nil="true"/>
    <lcf76f155ced4ddcb4097134ff3c332f xmlns="7cecb473-7c92-47ba-a3a7-2dc7beb8dbdf">
      <Terms xmlns="http://schemas.microsoft.com/office/infopath/2007/PartnerControls"/>
    </lcf76f155ced4ddcb4097134ff3c332f>
    <SharedWithUsers xmlns="3587f15f-2ef6-4a39-b1a0-866c0d5e72b7">
      <UserInfo>
        <DisplayName/>
        <AccountId xsi:nil="true"/>
        <AccountType/>
      </UserInfo>
    </SharedWithUsers>
    <MediaLengthInSeconds xmlns="7cecb473-7c92-47ba-a3a7-2dc7beb8dbdf" xsi:nil="true"/>
  </documentManagement>
</p:properties>
</file>

<file path=customXml/itemProps1.xml><?xml version="1.0" encoding="utf-8"?>
<ds:datastoreItem xmlns:ds="http://schemas.openxmlformats.org/officeDocument/2006/customXml" ds:itemID="{3D4B4328-1D7A-4D88-BBAF-8C0AD788E2F2}"/>
</file>

<file path=customXml/itemProps2.xml><?xml version="1.0" encoding="utf-8"?>
<ds:datastoreItem xmlns:ds="http://schemas.openxmlformats.org/officeDocument/2006/customXml" ds:itemID="{D7952090-8F5D-4403-B217-0C7C338B5BE9}"/>
</file>

<file path=customXml/itemProps3.xml><?xml version="1.0" encoding="utf-8"?>
<ds:datastoreItem xmlns:ds="http://schemas.openxmlformats.org/officeDocument/2006/customXml" ds:itemID="{6D574393-E580-42BD-88BF-0C238F30EF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dc:creator>
  <cp:keywords/>
  <dc:description/>
  <cp:lastModifiedBy/>
  <cp:revision/>
  <dcterms:created xsi:type="dcterms:W3CDTF">2020-10-12T21:27:41Z</dcterms:created>
  <dcterms:modified xsi:type="dcterms:W3CDTF">2023-03-24T12:58:59Z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0x010100E9FB147838917144860301EB1673D6EA</vt:lpwstr>
  </property>
  <property fmtid="{D5CDD505-2E9C-101B-9397-08002B2CF9AE}" pid="3" name="Order">
    <vt:r8>234600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